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drawings/drawing9.xml" ContentType="application/vnd.openxmlformats-officedocument.drawing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664" firstSheet="3" activeTab="14"/>
  </bookViews>
  <sheets>
    <sheet name="Papel" sheetId="1" r:id="rId1"/>
    <sheet name="Descartáveis" sheetId="2" r:id="rId2"/>
    <sheet name="Água Engarrafada" sheetId="3" r:id="rId3"/>
    <sheet name="Impressões" sheetId="4" r:id="rId4"/>
    <sheet name="Energia" sheetId="5" r:id="rId5"/>
    <sheet name="Água" sheetId="6" r:id="rId6"/>
    <sheet name="Resíduos" sheetId="7" r:id="rId7"/>
    <sheet name="Qualidade de Vida" sheetId="8" r:id="rId8"/>
    <sheet name="Telefonia" sheetId="9" r:id="rId9"/>
    <sheet name="Vigilância" sheetId="10" r:id="rId10"/>
    <sheet name="Limpeza" sheetId="11" r:id="rId11"/>
    <sheet name="Reformas" sheetId="12" r:id="rId12"/>
    <sheet name="Veículos" sheetId="13" r:id="rId13"/>
    <sheet name="Sensibilização" sheetId="14" r:id="rId14"/>
    <sheet name="Indicadores - Mensais" sheetId="15" r:id="rId15"/>
    <sheet name="Indicadores - Semestrais" sheetId="16" r:id="rId16"/>
    <sheet name="Indicadores - Anuais" sheetId="17" r:id="rId17"/>
    <sheet name="Lista de Indicadores" sheetId="18" r:id="rId18"/>
  </sheet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2" i="2"/>
  <c r="E12"/>
  <c r="C12"/>
  <c r="D14" i="16" s="1"/>
  <c r="D91"/>
  <c r="D90"/>
  <c r="D89"/>
  <c r="D88" s="1"/>
  <c r="D87"/>
  <c r="D86"/>
  <c r="D85"/>
  <c r="D84" s="1"/>
  <c r="D83"/>
  <c r="D82"/>
  <c r="D81"/>
  <c r="D80" s="1"/>
  <c r="D79"/>
  <c r="D78"/>
  <c r="D77"/>
  <c r="D76" s="1"/>
  <c r="D75"/>
  <c r="D74"/>
  <c r="D73"/>
  <c r="D72" s="1"/>
  <c r="D71"/>
  <c r="D70"/>
  <c r="D69"/>
  <c r="D68" s="1"/>
  <c r="D67"/>
  <c r="D66"/>
  <c r="D65"/>
  <c r="D64" s="1"/>
  <c r="D63"/>
  <c r="D62"/>
  <c r="D61"/>
  <c r="D60" s="1"/>
  <c r="D59"/>
  <c r="D58"/>
  <c r="D94" s="1"/>
  <c r="D57"/>
  <c r="D56" s="1"/>
  <c r="E43"/>
  <c r="D43"/>
  <c r="E42"/>
  <c r="E40" s="1"/>
  <c r="D42"/>
  <c r="E41"/>
  <c r="D41"/>
  <c r="D40" s="1"/>
  <c r="E39"/>
  <c r="D39"/>
  <c r="E38"/>
  <c r="D38"/>
  <c r="E37"/>
  <c r="D37"/>
  <c r="E36"/>
  <c r="E35"/>
  <c r="D35"/>
  <c r="E34"/>
  <c r="E32" s="1"/>
  <c r="D34"/>
  <c r="E33"/>
  <c r="D33"/>
  <c r="E31"/>
  <c r="D31"/>
  <c r="E30"/>
  <c r="D30"/>
  <c r="E29"/>
  <c r="D29"/>
  <c r="E28"/>
  <c r="E23"/>
  <c r="D23"/>
  <c r="E22"/>
  <c r="D22"/>
  <c r="E21"/>
  <c r="D21"/>
  <c r="E19"/>
  <c r="D19"/>
  <c r="E18"/>
  <c r="D18"/>
  <c r="E17"/>
  <c r="D17"/>
  <c r="E15"/>
  <c r="E27" s="1"/>
  <c r="D15"/>
  <c r="D27" s="1"/>
  <c r="E14"/>
  <c r="E26" s="1"/>
  <c r="E13"/>
  <c r="E25" s="1"/>
  <c r="D13"/>
  <c r="D25" s="1"/>
  <c r="E11"/>
  <c r="D11"/>
  <c r="E10"/>
  <c r="D10"/>
  <c r="E9"/>
  <c r="D9"/>
  <c r="K227" i="15"/>
  <c r="J227"/>
  <c r="I227"/>
  <c r="O221"/>
  <c r="N221"/>
  <c r="M221"/>
  <c r="L221"/>
  <c r="K221"/>
  <c r="J221"/>
  <c r="I221"/>
  <c r="H221"/>
  <c r="G221"/>
  <c r="F221"/>
  <c r="E221"/>
  <c r="D221"/>
  <c r="O220"/>
  <c r="N220"/>
  <c r="M220"/>
  <c r="L220"/>
  <c r="K220"/>
  <c r="J220"/>
  <c r="I220"/>
  <c r="H220"/>
  <c r="G220"/>
  <c r="F220"/>
  <c r="E220"/>
  <c r="D220"/>
  <c r="O219"/>
  <c r="N219"/>
  <c r="M219"/>
  <c r="L219"/>
  <c r="K219"/>
  <c r="J219"/>
  <c r="I219"/>
  <c r="H219"/>
  <c r="G219"/>
  <c r="F219"/>
  <c r="E219"/>
  <c r="D219"/>
  <c r="O218"/>
  <c r="N218"/>
  <c r="M218"/>
  <c r="L218"/>
  <c r="K218"/>
  <c r="J218"/>
  <c r="I218"/>
  <c r="H218"/>
  <c r="G218"/>
  <c r="F218"/>
  <c r="O217"/>
  <c r="N217"/>
  <c r="M217"/>
  <c r="L217"/>
  <c r="K217"/>
  <c r="J217"/>
  <c r="I217"/>
  <c r="H217"/>
  <c r="G217"/>
  <c r="F217"/>
  <c r="E217"/>
  <c r="D217"/>
  <c r="O216"/>
  <c r="N216"/>
  <c r="M216"/>
  <c r="L216"/>
  <c r="K216"/>
  <c r="J216"/>
  <c r="I216"/>
  <c r="H216"/>
  <c r="G216"/>
  <c r="F216"/>
  <c r="E216"/>
  <c r="O215"/>
  <c r="N215"/>
  <c r="M215"/>
  <c r="L215"/>
  <c r="K215"/>
  <c r="J215"/>
  <c r="I215"/>
  <c r="H215"/>
  <c r="G215"/>
  <c r="F215"/>
  <c r="E215"/>
  <c r="D215"/>
  <c r="O214"/>
  <c r="N214"/>
  <c r="M214"/>
  <c r="L214"/>
  <c r="K214"/>
  <c r="J214"/>
  <c r="I214"/>
  <c r="H214"/>
  <c r="G214"/>
  <c r="F214"/>
  <c r="E214"/>
  <c r="D214"/>
  <c r="O213"/>
  <c r="N213"/>
  <c r="M213"/>
  <c r="L213"/>
  <c r="K213"/>
  <c r="J213"/>
  <c r="I213"/>
  <c r="O212"/>
  <c r="N212"/>
  <c r="M212"/>
  <c r="L212"/>
  <c r="K212"/>
  <c r="J212"/>
  <c r="I212"/>
  <c r="H212"/>
  <c r="G212"/>
  <c r="F212"/>
  <c r="E212"/>
  <c r="D212"/>
  <c r="O211"/>
  <c r="N211"/>
  <c r="M211"/>
  <c r="L211"/>
  <c r="K211"/>
  <c r="J211"/>
  <c r="I211"/>
  <c r="O210"/>
  <c r="N210"/>
  <c r="M210"/>
  <c r="L210"/>
  <c r="K210"/>
  <c r="J210"/>
  <c r="I210"/>
  <c r="H210"/>
  <c r="G210"/>
  <c r="F210"/>
  <c r="E210"/>
  <c r="D210"/>
  <c r="O209"/>
  <c r="N209"/>
  <c r="M209"/>
  <c r="L209"/>
  <c r="K209"/>
  <c r="J209"/>
  <c r="I209"/>
  <c r="O208"/>
  <c r="N208"/>
  <c r="M208"/>
  <c r="L208"/>
  <c r="K208"/>
  <c r="J208"/>
  <c r="I208"/>
  <c r="O207"/>
  <c r="N207"/>
  <c r="M207"/>
  <c r="L207"/>
  <c r="K207"/>
  <c r="J207"/>
  <c r="I207"/>
  <c r="H207"/>
  <c r="G207"/>
  <c r="F207"/>
  <c r="E207"/>
  <c r="D207"/>
  <c r="O206"/>
  <c r="N206"/>
  <c r="M206"/>
  <c r="L206"/>
  <c r="K206"/>
  <c r="J206"/>
  <c r="I206"/>
  <c r="H206"/>
  <c r="O205"/>
  <c r="N205"/>
  <c r="M205"/>
  <c r="L205"/>
  <c r="K205"/>
  <c r="J205"/>
  <c r="I205"/>
  <c r="H205"/>
  <c r="G205"/>
  <c r="F205"/>
  <c r="E205"/>
  <c r="D205"/>
  <c r="O204"/>
  <c r="N204"/>
  <c r="M204"/>
  <c r="L204"/>
  <c r="K204"/>
  <c r="J204"/>
  <c r="I204"/>
  <c r="H204"/>
  <c r="O203"/>
  <c r="N203"/>
  <c r="M203"/>
  <c r="L203"/>
  <c r="K203"/>
  <c r="J203"/>
  <c r="I203"/>
  <c r="H203"/>
  <c r="G203"/>
  <c r="F203"/>
  <c r="E203"/>
  <c r="D203"/>
  <c r="O202"/>
  <c r="N202"/>
  <c r="M202"/>
  <c r="L202"/>
  <c r="K202"/>
  <c r="J202"/>
  <c r="I202"/>
  <c r="H202"/>
  <c r="G202"/>
  <c r="F202"/>
  <c r="E202"/>
  <c r="O201"/>
  <c r="N201"/>
  <c r="M201"/>
  <c r="L201"/>
  <c r="K201"/>
  <c r="J201"/>
  <c r="I201"/>
  <c r="H201"/>
  <c r="G201"/>
  <c r="F201"/>
  <c r="E201"/>
  <c r="O200"/>
  <c r="N200"/>
  <c r="M200"/>
  <c r="L200"/>
  <c r="K200"/>
  <c r="J200"/>
  <c r="I200"/>
  <c r="H200"/>
  <c r="G200"/>
  <c r="F200"/>
  <c r="E200"/>
  <c r="D200"/>
  <c r="O199"/>
  <c r="N199"/>
  <c r="M199"/>
  <c r="L199"/>
  <c r="K199"/>
  <c r="J199"/>
  <c r="I199"/>
  <c r="H199"/>
  <c r="G199"/>
  <c r="F199"/>
  <c r="E199"/>
  <c r="D199"/>
  <c r="O198"/>
  <c r="N198"/>
  <c r="M198"/>
  <c r="L198"/>
  <c r="K198"/>
  <c r="J198"/>
  <c r="I198"/>
  <c r="H198"/>
  <c r="G198"/>
  <c r="F198"/>
  <c r="E198"/>
  <c r="D198"/>
  <c r="O196"/>
  <c r="N196"/>
  <c r="M196"/>
  <c r="L196"/>
  <c r="K196"/>
  <c r="J196"/>
  <c r="I196"/>
  <c r="H196"/>
  <c r="G196"/>
  <c r="F196"/>
  <c r="E196"/>
  <c r="D196"/>
  <c r="O195"/>
  <c r="N195"/>
  <c r="M195"/>
  <c r="L195"/>
  <c r="K195"/>
  <c r="J195"/>
  <c r="I195"/>
  <c r="H195"/>
  <c r="G195"/>
  <c r="F195"/>
  <c r="E195"/>
  <c r="D195"/>
  <c r="O194"/>
  <c r="N194"/>
  <c r="M194"/>
  <c r="L194"/>
  <c r="K194"/>
  <c r="J194"/>
  <c r="I194"/>
  <c r="H194"/>
  <c r="G194"/>
  <c r="F194"/>
  <c r="E194"/>
  <c r="D194"/>
  <c r="O192"/>
  <c r="N192"/>
  <c r="M192"/>
  <c r="L192"/>
  <c r="K192"/>
  <c r="J192"/>
  <c r="I192"/>
  <c r="H192"/>
  <c r="G192"/>
  <c r="F192"/>
  <c r="E192"/>
  <c r="D192"/>
  <c r="O191"/>
  <c r="N191"/>
  <c r="M191"/>
  <c r="L191"/>
  <c r="K191"/>
  <c r="J191"/>
  <c r="I191"/>
  <c r="H191"/>
  <c r="G191"/>
  <c r="F191"/>
  <c r="E191"/>
  <c r="D191"/>
  <c r="O190"/>
  <c r="N190"/>
  <c r="M190"/>
  <c r="L190"/>
  <c r="K190"/>
  <c r="J190"/>
  <c r="I190"/>
  <c r="H190"/>
  <c r="G190"/>
  <c r="F190"/>
  <c r="E190"/>
  <c r="D190"/>
  <c r="O188"/>
  <c r="N188"/>
  <c r="M188"/>
  <c r="L188"/>
  <c r="K188"/>
  <c r="J188"/>
  <c r="I188"/>
  <c r="H188"/>
  <c r="G188"/>
  <c r="F188"/>
  <c r="E188"/>
  <c r="D188"/>
  <c r="O187"/>
  <c r="N187"/>
  <c r="M187"/>
  <c r="L187"/>
  <c r="K187"/>
  <c r="J187"/>
  <c r="I187"/>
  <c r="H187"/>
  <c r="G187"/>
  <c r="F187"/>
  <c r="E187"/>
  <c r="D187"/>
  <c r="O186"/>
  <c r="N186"/>
  <c r="M186"/>
  <c r="L186"/>
  <c r="K186"/>
  <c r="J186"/>
  <c r="I186"/>
  <c r="H186"/>
  <c r="G186"/>
  <c r="F186"/>
  <c r="E186"/>
  <c r="D186"/>
  <c r="H184"/>
  <c r="G184"/>
  <c r="F184"/>
  <c r="E184"/>
  <c r="D184"/>
  <c r="H183"/>
  <c r="G183"/>
  <c r="F183"/>
  <c r="E183"/>
  <c r="D183"/>
  <c r="H182"/>
  <c r="G182"/>
  <c r="F182"/>
  <c r="E181"/>
  <c r="D181"/>
  <c r="O180"/>
  <c r="N180"/>
  <c r="M180"/>
  <c r="L180"/>
  <c r="K180"/>
  <c r="J180"/>
  <c r="I180"/>
  <c r="H180"/>
  <c r="G180"/>
  <c r="F180"/>
  <c r="E180"/>
  <c r="D180"/>
  <c r="O179"/>
  <c r="N179"/>
  <c r="M179"/>
  <c r="L179"/>
  <c r="K179"/>
  <c r="J179"/>
  <c r="I179"/>
  <c r="H179"/>
  <c r="G179"/>
  <c r="F179"/>
  <c r="E179"/>
  <c r="D179"/>
  <c r="O178"/>
  <c r="N178"/>
  <c r="M178"/>
  <c r="L178"/>
  <c r="K178"/>
  <c r="J178"/>
  <c r="J177" s="1"/>
  <c r="I178"/>
  <c r="I177" s="1"/>
  <c r="H178"/>
  <c r="H177" s="1"/>
  <c r="H181" s="1"/>
  <c r="G178"/>
  <c r="G177" s="1"/>
  <c r="G181" s="1"/>
  <c r="F178"/>
  <c r="E178"/>
  <c r="D178"/>
  <c r="O177"/>
  <c r="N177"/>
  <c r="M177"/>
  <c r="L177"/>
  <c r="K177"/>
  <c r="F177"/>
  <c r="F181" s="1"/>
  <c r="O176"/>
  <c r="N176"/>
  <c r="M176"/>
  <c r="L176"/>
  <c r="K176"/>
  <c r="J176"/>
  <c r="I176"/>
  <c r="H176"/>
  <c r="G176"/>
  <c r="F176"/>
  <c r="E176"/>
  <c r="D176"/>
  <c r="O175"/>
  <c r="N175"/>
  <c r="M175"/>
  <c r="L175"/>
  <c r="K175"/>
  <c r="J175"/>
  <c r="I175"/>
  <c r="H175"/>
  <c r="G175"/>
  <c r="F175"/>
  <c r="E175"/>
  <c r="D175"/>
  <c r="O174"/>
  <c r="O173" s="1"/>
  <c r="N174"/>
  <c r="M174"/>
  <c r="M173" s="1"/>
  <c r="L174"/>
  <c r="K174"/>
  <c r="K173" s="1"/>
  <c r="J174"/>
  <c r="J173" s="1"/>
  <c r="I174"/>
  <c r="I173" s="1"/>
  <c r="H174"/>
  <c r="G174"/>
  <c r="F174"/>
  <c r="E174"/>
  <c r="D174"/>
  <c r="N173"/>
  <c r="L173"/>
  <c r="O172"/>
  <c r="N172"/>
  <c r="M172"/>
  <c r="L172"/>
  <c r="K172"/>
  <c r="J172"/>
  <c r="I172"/>
  <c r="H172"/>
  <c r="G172"/>
  <c r="F172"/>
  <c r="E172"/>
  <c r="D172"/>
  <c r="O171"/>
  <c r="N171"/>
  <c r="M171"/>
  <c r="L171"/>
  <c r="K171"/>
  <c r="J171"/>
  <c r="I171"/>
  <c r="H171"/>
  <c r="G171"/>
  <c r="F171"/>
  <c r="E171"/>
  <c r="D171"/>
  <c r="O170"/>
  <c r="N170"/>
  <c r="M170"/>
  <c r="M169" s="1"/>
  <c r="L170"/>
  <c r="K170"/>
  <c r="K169" s="1"/>
  <c r="J170"/>
  <c r="J169" s="1"/>
  <c r="I170"/>
  <c r="I169" s="1"/>
  <c r="H170"/>
  <c r="G170"/>
  <c r="F170"/>
  <c r="E170"/>
  <c r="D170"/>
  <c r="O169"/>
  <c r="N169"/>
  <c r="L169"/>
  <c r="O168"/>
  <c r="N168"/>
  <c r="M168"/>
  <c r="L168"/>
  <c r="K168"/>
  <c r="J168"/>
  <c r="I168"/>
  <c r="H168"/>
  <c r="G168"/>
  <c r="F168"/>
  <c r="E168"/>
  <c r="D168"/>
  <c r="O167"/>
  <c r="N167"/>
  <c r="M167"/>
  <c r="L167"/>
  <c r="K167"/>
  <c r="J167"/>
  <c r="I167"/>
  <c r="H167"/>
  <c r="G167"/>
  <c r="F167"/>
  <c r="E167"/>
  <c r="D167"/>
  <c r="O166"/>
  <c r="N166"/>
  <c r="N165" s="1"/>
  <c r="M166"/>
  <c r="M165" s="1"/>
  <c r="L166"/>
  <c r="K166"/>
  <c r="K165" s="1"/>
  <c r="J166"/>
  <c r="J165" s="1"/>
  <c r="I166"/>
  <c r="H166"/>
  <c r="G166"/>
  <c r="F166"/>
  <c r="E166"/>
  <c r="D166"/>
  <c r="O165"/>
  <c r="L165"/>
  <c r="O164"/>
  <c r="N164"/>
  <c r="M164"/>
  <c r="L164"/>
  <c r="K164"/>
  <c r="J164"/>
  <c r="I164"/>
  <c r="H164"/>
  <c r="G164"/>
  <c r="F164"/>
  <c r="E164"/>
  <c r="D164"/>
  <c r="O163"/>
  <c r="N163"/>
  <c r="M163"/>
  <c r="L163"/>
  <c r="K163"/>
  <c r="J163"/>
  <c r="I163"/>
  <c r="H163"/>
  <c r="G163"/>
  <c r="F163"/>
  <c r="E163"/>
  <c r="D163"/>
  <c r="O162"/>
  <c r="O161" s="1"/>
  <c r="N162"/>
  <c r="N161" s="1"/>
  <c r="M162"/>
  <c r="M161" s="1"/>
  <c r="L162"/>
  <c r="K162"/>
  <c r="J162"/>
  <c r="J161" s="1"/>
  <c r="I162"/>
  <c r="I161" s="1"/>
  <c r="H162"/>
  <c r="G162"/>
  <c r="F162"/>
  <c r="E162"/>
  <c r="D162"/>
  <c r="L161"/>
  <c r="K161"/>
  <c r="O160"/>
  <c r="N160"/>
  <c r="M160"/>
  <c r="L160"/>
  <c r="K160"/>
  <c r="J160"/>
  <c r="I160"/>
  <c r="H160"/>
  <c r="G160"/>
  <c r="F160"/>
  <c r="E160"/>
  <c r="D160"/>
  <c r="O159"/>
  <c r="N159"/>
  <c r="M159"/>
  <c r="L159"/>
  <c r="K159"/>
  <c r="J159"/>
  <c r="I159"/>
  <c r="H159"/>
  <c r="G159"/>
  <c r="F159"/>
  <c r="E159"/>
  <c r="D159"/>
  <c r="O158"/>
  <c r="N158"/>
  <c r="M158"/>
  <c r="M157" s="1"/>
  <c r="L158"/>
  <c r="K158"/>
  <c r="K157" s="1"/>
  <c r="J158"/>
  <c r="J157" s="1"/>
  <c r="I158"/>
  <c r="I157" s="1"/>
  <c r="H158"/>
  <c r="G158"/>
  <c r="F158"/>
  <c r="E158"/>
  <c r="D158"/>
  <c r="O157"/>
  <c r="N157"/>
  <c r="L157"/>
  <c r="O156"/>
  <c r="N156"/>
  <c r="M156"/>
  <c r="L156"/>
  <c r="K156"/>
  <c r="J156"/>
  <c r="I156"/>
  <c r="H156"/>
  <c r="G156"/>
  <c r="F156"/>
  <c r="E156"/>
  <c r="D156"/>
  <c r="O155"/>
  <c r="N155"/>
  <c r="M155"/>
  <c r="L155"/>
  <c r="K155"/>
  <c r="J155"/>
  <c r="I155"/>
  <c r="H155"/>
  <c r="G155"/>
  <c r="F155"/>
  <c r="E155"/>
  <c r="D155"/>
  <c r="O154"/>
  <c r="N154"/>
  <c r="N153" s="1"/>
  <c r="M154"/>
  <c r="M153" s="1"/>
  <c r="L154"/>
  <c r="K154"/>
  <c r="K153" s="1"/>
  <c r="J154"/>
  <c r="I154"/>
  <c r="I153" s="1"/>
  <c r="H154"/>
  <c r="G154"/>
  <c r="F154"/>
  <c r="E154"/>
  <c r="D154"/>
  <c r="O153"/>
  <c r="L153"/>
  <c r="J153"/>
  <c r="O152"/>
  <c r="N152"/>
  <c r="M152"/>
  <c r="L152"/>
  <c r="K152"/>
  <c r="J152"/>
  <c r="I152"/>
  <c r="H152"/>
  <c r="G152"/>
  <c r="F152"/>
  <c r="E152"/>
  <c r="D152"/>
  <c r="O151"/>
  <c r="N151"/>
  <c r="M151"/>
  <c r="L151"/>
  <c r="K151"/>
  <c r="J151"/>
  <c r="I151"/>
  <c r="H151"/>
  <c r="G151"/>
  <c r="F151"/>
  <c r="E151"/>
  <c r="D151"/>
  <c r="O150"/>
  <c r="N150"/>
  <c r="N149" s="1"/>
  <c r="M150"/>
  <c r="L150"/>
  <c r="K150"/>
  <c r="K149" s="1"/>
  <c r="J150"/>
  <c r="J149" s="1"/>
  <c r="I150"/>
  <c r="I149" s="1"/>
  <c r="H150"/>
  <c r="G150"/>
  <c r="F150"/>
  <c r="E150"/>
  <c r="D150"/>
  <c r="O149"/>
  <c r="M149"/>
  <c r="L149"/>
  <c r="O148"/>
  <c r="O184" s="1"/>
  <c r="N148"/>
  <c r="N184" s="1"/>
  <c r="M148"/>
  <c r="M184" s="1"/>
  <c r="L148"/>
  <c r="L184" s="1"/>
  <c r="K148"/>
  <c r="K184" s="1"/>
  <c r="J148"/>
  <c r="J184" s="1"/>
  <c r="I148"/>
  <c r="I184" s="1"/>
  <c r="H148"/>
  <c r="G148"/>
  <c r="F148"/>
  <c r="E148"/>
  <c r="D148"/>
  <c r="O147"/>
  <c r="O183" s="1"/>
  <c r="N147"/>
  <c r="N183" s="1"/>
  <c r="M147"/>
  <c r="M183" s="1"/>
  <c r="L147"/>
  <c r="L183" s="1"/>
  <c r="K147"/>
  <c r="K183" s="1"/>
  <c r="J147"/>
  <c r="J183" s="1"/>
  <c r="I147"/>
  <c r="I183" s="1"/>
  <c r="H147"/>
  <c r="G147"/>
  <c r="F147"/>
  <c r="E147"/>
  <c r="D147"/>
  <c r="O146"/>
  <c r="O182" s="1"/>
  <c r="N146"/>
  <c r="N182" s="1"/>
  <c r="M146"/>
  <c r="M182" s="1"/>
  <c r="L146"/>
  <c r="L145" s="1"/>
  <c r="K146"/>
  <c r="K145" s="1"/>
  <c r="J146"/>
  <c r="J182" s="1"/>
  <c r="I146"/>
  <c r="I145" s="1"/>
  <c r="H146"/>
  <c r="G146"/>
  <c r="F146"/>
  <c r="E146"/>
  <c r="D146"/>
  <c r="O145"/>
  <c r="O181" s="1"/>
  <c r="M145"/>
  <c r="J145"/>
  <c r="O140"/>
  <c r="O144" s="1"/>
  <c r="N140"/>
  <c r="N144" s="1"/>
  <c r="M140"/>
  <c r="M144" s="1"/>
  <c r="L140"/>
  <c r="L144" s="1"/>
  <c r="K140"/>
  <c r="K144" s="1"/>
  <c r="J140"/>
  <c r="J144" s="1"/>
  <c r="I140"/>
  <c r="I144" s="1"/>
  <c r="H140"/>
  <c r="H144" s="1"/>
  <c r="G140"/>
  <c r="G144" s="1"/>
  <c r="F140"/>
  <c r="F144" s="1"/>
  <c r="E140"/>
  <c r="E144" s="1"/>
  <c r="D140"/>
  <c r="D144" s="1"/>
  <c r="O139"/>
  <c r="O143" s="1"/>
  <c r="N139"/>
  <c r="N143" s="1"/>
  <c r="M139"/>
  <c r="M143" s="1"/>
  <c r="L139"/>
  <c r="L143" s="1"/>
  <c r="K139"/>
  <c r="K143" s="1"/>
  <c r="J139"/>
  <c r="J143" s="1"/>
  <c r="I139"/>
  <c r="I143" s="1"/>
  <c r="H139"/>
  <c r="H143" s="1"/>
  <c r="G139"/>
  <c r="G143" s="1"/>
  <c r="F139"/>
  <c r="F143" s="1"/>
  <c r="E139"/>
  <c r="E143" s="1"/>
  <c r="D139"/>
  <c r="D143" s="1"/>
  <c r="O138"/>
  <c r="N138"/>
  <c r="N137" s="1"/>
  <c r="N141" s="1"/>
  <c r="M138"/>
  <c r="M142" s="1"/>
  <c r="L138"/>
  <c r="L137" s="1"/>
  <c r="L141" s="1"/>
  <c r="K138"/>
  <c r="K142" s="1"/>
  <c r="J138"/>
  <c r="J142" s="1"/>
  <c r="I138"/>
  <c r="I142" s="1"/>
  <c r="H138"/>
  <c r="H142" s="1"/>
  <c r="G138"/>
  <c r="G137" s="1"/>
  <c r="G141" s="1"/>
  <c r="F138"/>
  <c r="F137" s="1"/>
  <c r="F141" s="1"/>
  <c r="E138"/>
  <c r="E142" s="1"/>
  <c r="D138"/>
  <c r="D137" s="1"/>
  <c r="D141" s="1"/>
  <c r="K137"/>
  <c r="K141" s="1"/>
  <c r="J137"/>
  <c r="J141" s="1"/>
  <c r="H137"/>
  <c r="H141" s="1"/>
  <c r="O132"/>
  <c r="O136" s="1"/>
  <c r="N132"/>
  <c r="N136" s="1"/>
  <c r="M132"/>
  <c r="M136" s="1"/>
  <c r="L132"/>
  <c r="L136" s="1"/>
  <c r="K132"/>
  <c r="K136" s="1"/>
  <c r="J132"/>
  <c r="J136" s="1"/>
  <c r="I132"/>
  <c r="I136" s="1"/>
  <c r="H132"/>
  <c r="H136" s="1"/>
  <c r="G132"/>
  <c r="G136" s="1"/>
  <c r="F132"/>
  <c r="F136" s="1"/>
  <c r="E132"/>
  <c r="E136" s="1"/>
  <c r="D132"/>
  <c r="D136" s="1"/>
  <c r="O131"/>
  <c r="O135" s="1"/>
  <c r="N131"/>
  <c r="N135" s="1"/>
  <c r="M131"/>
  <c r="M135" s="1"/>
  <c r="L131"/>
  <c r="L135" s="1"/>
  <c r="K131"/>
  <c r="K135" s="1"/>
  <c r="J131"/>
  <c r="J135" s="1"/>
  <c r="I131"/>
  <c r="I135" s="1"/>
  <c r="H131"/>
  <c r="H135" s="1"/>
  <c r="G131"/>
  <c r="G135" s="1"/>
  <c r="F131"/>
  <c r="F135" s="1"/>
  <c r="E131"/>
  <c r="E135" s="1"/>
  <c r="D131"/>
  <c r="D135" s="1"/>
  <c r="O130"/>
  <c r="N130"/>
  <c r="N129" s="1"/>
  <c r="N133" s="1"/>
  <c r="M130"/>
  <c r="M134" s="1"/>
  <c r="L130"/>
  <c r="L129" s="1"/>
  <c r="L133" s="1"/>
  <c r="K130"/>
  <c r="K134" s="1"/>
  <c r="J130"/>
  <c r="J134" s="1"/>
  <c r="I130"/>
  <c r="I134" s="1"/>
  <c r="H130"/>
  <c r="H134" s="1"/>
  <c r="G130"/>
  <c r="G129" s="1"/>
  <c r="G133" s="1"/>
  <c r="F130"/>
  <c r="F129" s="1"/>
  <c r="F133" s="1"/>
  <c r="E130"/>
  <c r="E134" s="1"/>
  <c r="D130"/>
  <c r="D129" s="1"/>
  <c r="D133" s="1"/>
  <c r="K129"/>
  <c r="K133" s="1"/>
  <c r="H129"/>
  <c r="H133" s="1"/>
  <c r="O121"/>
  <c r="N121"/>
  <c r="M121"/>
  <c r="L121"/>
  <c r="K121"/>
  <c r="J121"/>
  <c r="I121"/>
  <c r="H121"/>
  <c r="G121"/>
  <c r="F121"/>
  <c r="E121"/>
  <c r="D121"/>
  <c r="O120"/>
  <c r="N120"/>
  <c r="M120"/>
  <c r="M119" s="1"/>
  <c r="L120"/>
  <c r="L119" s="1"/>
  <c r="K120"/>
  <c r="K119" s="1"/>
  <c r="J120"/>
  <c r="J119" s="1"/>
  <c r="I120"/>
  <c r="H120"/>
  <c r="H119" s="1"/>
  <c r="G120"/>
  <c r="F120"/>
  <c r="E120"/>
  <c r="E119" s="1"/>
  <c r="D120"/>
  <c r="D119" s="1"/>
  <c r="O119"/>
  <c r="N119"/>
  <c r="I119"/>
  <c r="G119"/>
  <c r="F119"/>
  <c r="K118"/>
  <c r="L117"/>
  <c r="D117"/>
  <c r="H116"/>
  <c r="L115"/>
  <c r="D115"/>
  <c r="H114"/>
  <c r="L113"/>
  <c r="G113"/>
  <c r="D113"/>
  <c r="G111"/>
  <c r="O109"/>
  <c r="O118" s="1"/>
  <c r="N109"/>
  <c r="N118" s="1"/>
  <c r="M109"/>
  <c r="M118" s="1"/>
  <c r="L109"/>
  <c r="L118" s="1"/>
  <c r="K109"/>
  <c r="J109"/>
  <c r="J118" s="1"/>
  <c r="I109"/>
  <c r="I118" s="1"/>
  <c r="H109"/>
  <c r="H118" s="1"/>
  <c r="G109"/>
  <c r="G118" s="1"/>
  <c r="F109"/>
  <c r="F118" s="1"/>
  <c r="E109"/>
  <c r="E118" s="1"/>
  <c r="D109"/>
  <c r="D118" s="1"/>
  <c r="O108"/>
  <c r="O117" s="1"/>
  <c r="N108"/>
  <c r="N117" s="1"/>
  <c r="M108"/>
  <c r="M117" s="1"/>
  <c r="L108"/>
  <c r="K108"/>
  <c r="K117" s="1"/>
  <c r="J108"/>
  <c r="J117" s="1"/>
  <c r="I108"/>
  <c r="I117" s="1"/>
  <c r="H108"/>
  <c r="H117" s="1"/>
  <c r="G108"/>
  <c r="G117" s="1"/>
  <c r="F108"/>
  <c r="F117" s="1"/>
  <c r="E108"/>
  <c r="E117" s="1"/>
  <c r="D108"/>
  <c r="O107"/>
  <c r="O116" s="1"/>
  <c r="N107"/>
  <c r="N116" s="1"/>
  <c r="M107"/>
  <c r="M116" s="1"/>
  <c r="L107"/>
  <c r="L116" s="1"/>
  <c r="K107"/>
  <c r="K116" s="1"/>
  <c r="J107"/>
  <c r="J116" s="1"/>
  <c r="I107"/>
  <c r="I116" s="1"/>
  <c r="H107"/>
  <c r="G107"/>
  <c r="G116" s="1"/>
  <c r="F107"/>
  <c r="F116" s="1"/>
  <c r="E107"/>
  <c r="E116" s="1"/>
  <c r="D107"/>
  <c r="D116" s="1"/>
  <c r="O106"/>
  <c r="O115" s="1"/>
  <c r="N106"/>
  <c r="N115" s="1"/>
  <c r="M106"/>
  <c r="M115" s="1"/>
  <c r="L106"/>
  <c r="K106"/>
  <c r="K115" s="1"/>
  <c r="J106"/>
  <c r="J115" s="1"/>
  <c r="I106"/>
  <c r="I115" s="1"/>
  <c r="H106"/>
  <c r="H115" s="1"/>
  <c r="G106"/>
  <c r="G115" s="1"/>
  <c r="F106"/>
  <c r="F115" s="1"/>
  <c r="E106"/>
  <c r="E115" s="1"/>
  <c r="D106"/>
  <c r="O105"/>
  <c r="O114" s="1"/>
  <c r="N105"/>
  <c r="N114" s="1"/>
  <c r="M105"/>
  <c r="M114" s="1"/>
  <c r="L105"/>
  <c r="L114" s="1"/>
  <c r="K105"/>
  <c r="K114" s="1"/>
  <c r="J105"/>
  <c r="J114" s="1"/>
  <c r="I105"/>
  <c r="I114" s="1"/>
  <c r="H105"/>
  <c r="G105"/>
  <c r="G114" s="1"/>
  <c r="F105"/>
  <c r="F114" s="1"/>
  <c r="E105"/>
  <c r="E114" s="1"/>
  <c r="D105"/>
  <c r="D114" s="1"/>
  <c r="O104"/>
  <c r="O101" s="1"/>
  <c r="O110" s="1"/>
  <c r="N104"/>
  <c r="N101" s="1"/>
  <c r="N110" s="1"/>
  <c r="M104"/>
  <c r="M113" s="1"/>
  <c r="L104"/>
  <c r="K104"/>
  <c r="K113" s="1"/>
  <c r="J104"/>
  <c r="J113" s="1"/>
  <c r="I104"/>
  <c r="I113" s="1"/>
  <c r="H104"/>
  <c r="H113" s="1"/>
  <c r="G104"/>
  <c r="G101" s="1"/>
  <c r="G110" s="1"/>
  <c r="F104"/>
  <c r="F101" s="1"/>
  <c r="F110" s="1"/>
  <c r="E104"/>
  <c r="E113" s="1"/>
  <c r="D104"/>
  <c r="O103"/>
  <c r="O112" s="1"/>
  <c r="N103"/>
  <c r="N112" s="1"/>
  <c r="M103"/>
  <c r="M112" s="1"/>
  <c r="L103"/>
  <c r="L112" s="1"/>
  <c r="K103"/>
  <c r="K112" s="1"/>
  <c r="J103"/>
  <c r="J112" s="1"/>
  <c r="I103"/>
  <c r="I112" s="1"/>
  <c r="H103"/>
  <c r="H112" s="1"/>
  <c r="G103"/>
  <c r="G112" s="1"/>
  <c r="F103"/>
  <c r="F112" s="1"/>
  <c r="E103"/>
  <c r="E112" s="1"/>
  <c r="D103"/>
  <c r="D112" s="1"/>
  <c r="O102"/>
  <c r="O111" s="1"/>
  <c r="N102"/>
  <c r="N111" s="1"/>
  <c r="M102"/>
  <c r="M111" s="1"/>
  <c r="L102"/>
  <c r="L111" s="1"/>
  <c r="K102"/>
  <c r="K111" s="1"/>
  <c r="J102"/>
  <c r="J111" s="1"/>
  <c r="I102"/>
  <c r="I111" s="1"/>
  <c r="H102"/>
  <c r="H111" s="1"/>
  <c r="G102"/>
  <c r="F102"/>
  <c r="F111" s="1"/>
  <c r="E102"/>
  <c r="E111" s="1"/>
  <c r="D102"/>
  <c r="D111" s="1"/>
  <c r="L101"/>
  <c r="L110" s="1"/>
  <c r="I101"/>
  <c r="I110" s="1"/>
  <c r="D101"/>
  <c r="D110" s="1"/>
  <c r="H100"/>
  <c r="G99"/>
  <c r="N97"/>
  <c r="G97"/>
  <c r="F97"/>
  <c r="K96"/>
  <c r="J96"/>
  <c r="K94"/>
  <c r="J94"/>
  <c r="N93"/>
  <c r="G93"/>
  <c r="F93"/>
  <c r="O91"/>
  <c r="O100" s="1"/>
  <c r="N91"/>
  <c r="N100" s="1"/>
  <c r="M91"/>
  <c r="M100" s="1"/>
  <c r="L91"/>
  <c r="L100" s="1"/>
  <c r="K91"/>
  <c r="K100" s="1"/>
  <c r="J91"/>
  <c r="J100" s="1"/>
  <c r="I91"/>
  <c r="I100" s="1"/>
  <c r="H91"/>
  <c r="G91"/>
  <c r="G100" s="1"/>
  <c r="F91"/>
  <c r="F100" s="1"/>
  <c r="E91"/>
  <c r="E100" s="1"/>
  <c r="D91"/>
  <c r="D100" s="1"/>
  <c r="O90"/>
  <c r="O99" s="1"/>
  <c r="N90"/>
  <c r="N99" s="1"/>
  <c r="M90"/>
  <c r="M99" s="1"/>
  <c r="L90"/>
  <c r="L99" s="1"/>
  <c r="K90"/>
  <c r="K99" s="1"/>
  <c r="J90"/>
  <c r="J99" s="1"/>
  <c r="I90"/>
  <c r="I99" s="1"/>
  <c r="H90"/>
  <c r="H99" s="1"/>
  <c r="G90"/>
  <c r="F90"/>
  <c r="F99" s="1"/>
  <c r="E90"/>
  <c r="E99" s="1"/>
  <c r="D90"/>
  <c r="D99" s="1"/>
  <c r="O88"/>
  <c r="O97" s="1"/>
  <c r="N88"/>
  <c r="M88"/>
  <c r="M97" s="1"/>
  <c r="L88"/>
  <c r="L97" s="1"/>
  <c r="K88"/>
  <c r="K97" s="1"/>
  <c r="J88"/>
  <c r="J97" s="1"/>
  <c r="I88"/>
  <c r="I97" s="1"/>
  <c r="H88"/>
  <c r="H97" s="1"/>
  <c r="G88"/>
  <c r="F88"/>
  <c r="E88"/>
  <c r="E97" s="1"/>
  <c r="D88"/>
  <c r="D97" s="1"/>
  <c r="O87"/>
  <c r="O96" s="1"/>
  <c r="N87"/>
  <c r="N96" s="1"/>
  <c r="M87"/>
  <c r="M96" s="1"/>
  <c r="L87"/>
  <c r="L96" s="1"/>
  <c r="K87"/>
  <c r="J87"/>
  <c r="I87"/>
  <c r="I96" s="1"/>
  <c r="H87"/>
  <c r="H96" s="1"/>
  <c r="G87"/>
  <c r="G96" s="1"/>
  <c r="F87"/>
  <c r="F96" s="1"/>
  <c r="E87"/>
  <c r="E96" s="1"/>
  <c r="D87"/>
  <c r="D96" s="1"/>
  <c r="O85"/>
  <c r="O94" s="1"/>
  <c r="N85"/>
  <c r="N94" s="1"/>
  <c r="M85"/>
  <c r="M94" s="1"/>
  <c r="L85"/>
  <c r="L94" s="1"/>
  <c r="K85"/>
  <c r="J85"/>
  <c r="I85"/>
  <c r="I94" s="1"/>
  <c r="H85"/>
  <c r="H94" s="1"/>
  <c r="G85"/>
  <c r="G94" s="1"/>
  <c r="F85"/>
  <c r="F94" s="1"/>
  <c r="E85"/>
  <c r="E94" s="1"/>
  <c r="D85"/>
  <c r="D94" s="1"/>
  <c r="O84"/>
  <c r="O93" s="1"/>
  <c r="N84"/>
  <c r="M84"/>
  <c r="M93" s="1"/>
  <c r="L84"/>
  <c r="L93" s="1"/>
  <c r="K84"/>
  <c r="K93" s="1"/>
  <c r="J84"/>
  <c r="J93" s="1"/>
  <c r="I84"/>
  <c r="I93" s="1"/>
  <c r="H84"/>
  <c r="H93" s="1"/>
  <c r="G84"/>
  <c r="F84"/>
  <c r="E84"/>
  <c r="E93" s="1"/>
  <c r="D84"/>
  <c r="D93" s="1"/>
  <c r="O67"/>
  <c r="N67"/>
  <c r="M67"/>
  <c r="L67"/>
  <c r="K67"/>
  <c r="J67"/>
  <c r="I67"/>
  <c r="H67"/>
  <c r="G67"/>
  <c r="F67"/>
  <c r="E67"/>
  <c r="D67"/>
  <c r="O66"/>
  <c r="N66"/>
  <c r="M66"/>
  <c r="L66"/>
  <c r="K66"/>
  <c r="J66"/>
  <c r="I66"/>
  <c r="H66"/>
  <c r="G66"/>
  <c r="F66"/>
  <c r="E66"/>
  <c r="D66"/>
  <c r="O64"/>
  <c r="N64"/>
  <c r="M64"/>
  <c r="L64"/>
  <c r="K64"/>
  <c r="J64"/>
  <c r="I64"/>
  <c r="H64"/>
  <c r="G64"/>
  <c r="F64"/>
  <c r="E64"/>
  <c r="D64"/>
  <c r="O63"/>
  <c r="N63"/>
  <c r="M63"/>
  <c r="L63"/>
  <c r="K63"/>
  <c r="J63"/>
  <c r="I63"/>
  <c r="H63"/>
  <c r="G63"/>
  <c r="F63"/>
  <c r="E63"/>
  <c r="D63"/>
  <c r="O61"/>
  <c r="N61"/>
  <c r="M61"/>
  <c r="L61"/>
  <c r="K61"/>
  <c r="J61"/>
  <c r="I61"/>
  <c r="H61"/>
  <c r="G61"/>
  <c r="F61"/>
  <c r="E61"/>
  <c r="D61"/>
  <c r="O60"/>
  <c r="N60"/>
  <c r="M60"/>
  <c r="L60"/>
  <c r="K60"/>
  <c r="J60"/>
  <c r="I60"/>
  <c r="H60"/>
  <c r="G60"/>
  <c r="F60"/>
  <c r="E60"/>
  <c r="D60"/>
  <c r="O59"/>
  <c r="N59"/>
  <c r="M59"/>
  <c r="L59"/>
  <c r="K59"/>
  <c r="J59"/>
  <c r="I59"/>
  <c r="H59"/>
  <c r="G59"/>
  <c r="F59"/>
  <c r="E59"/>
  <c r="D59"/>
  <c r="O58"/>
  <c r="N58"/>
  <c r="M58"/>
  <c r="L58"/>
  <c r="K58"/>
  <c r="J58"/>
  <c r="I58"/>
  <c r="H58"/>
  <c r="G58"/>
  <c r="F58"/>
  <c r="E58"/>
  <c r="D58"/>
  <c r="O57"/>
  <c r="N57"/>
  <c r="M57"/>
  <c r="L57"/>
  <c r="K57"/>
  <c r="J57"/>
  <c r="I57"/>
  <c r="H57"/>
  <c r="G57"/>
  <c r="F57"/>
  <c r="E57"/>
  <c r="D57"/>
  <c r="O56"/>
  <c r="N56"/>
  <c r="M56"/>
  <c r="L56"/>
  <c r="K56"/>
  <c r="J56"/>
  <c r="I56"/>
  <c r="H56"/>
  <c r="G56"/>
  <c r="F56"/>
  <c r="E56"/>
  <c r="D56"/>
  <c r="O55"/>
  <c r="N55"/>
  <c r="M55"/>
  <c r="L55"/>
  <c r="K55"/>
  <c r="J55"/>
  <c r="I55"/>
  <c r="H55"/>
  <c r="G55"/>
  <c r="F55"/>
  <c r="E55"/>
  <c r="D55"/>
  <c r="O52"/>
  <c r="N52"/>
  <c r="M52"/>
  <c r="L52"/>
  <c r="K52"/>
  <c r="J52"/>
  <c r="I52"/>
  <c r="H52"/>
  <c r="G52"/>
  <c r="F52"/>
  <c r="E52"/>
  <c r="D52"/>
  <c r="O51"/>
  <c r="N51"/>
  <c r="M51"/>
  <c r="L51"/>
  <c r="K51"/>
  <c r="J51"/>
  <c r="I51"/>
  <c r="H51"/>
  <c r="G51"/>
  <c r="F51"/>
  <c r="E51"/>
  <c r="D51"/>
  <c r="O49"/>
  <c r="N49"/>
  <c r="M49"/>
  <c r="L49"/>
  <c r="K49"/>
  <c r="J49"/>
  <c r="I49"/>
  <c r="H49"/>
  <c r="G49"/>
  <c r="F49"/>
  <c r="E49"/>
  <c r="D49"/>
  <c r="O48"/>
  <c r="N48"/>
  <c r="M48"/>
  <c r="L48"/>
  <c r="K48"/>
  <c r="J48"/>
  <c r="I48"/>
  <c r="H48"/>
  <c r="G48"/>
  <c r="F48"/>
  <c r="E48"/>
  <c r="D48"/>
  <c r="O46"/>
  <c r="N46"/>
  <c r="M46"/>
  <c r="L46"/>
  <c r="K46"/>
  <c r="J46"/>
  <c r="I46"/>
  <c r="H46"/>
  <c r="G46"/>
  <c r="F46"/>
  <c r="E46"/>
  <c r="D46"/>
  <c r="O45"/>
  <c r="N45"/>
  <c r="M45"/>
  <c r="L45"/>
  <c r="K45"/>
  <c r="J45"/>
  <c r="I45"/>
  <c r="H45"/>
  <c r="G45"/>
  <c r="F45"/>
  <c r="E45"/>
  <c r="D45"/>
  <c r="O44"/>
  <c r="N44"/>
  <c r="M44"/>
  <c r="L44"/>
  <c r="K44"/>
  <c r="J44"/>
  <c r="I44"/>
  <c r="H44"/>
  <c r="G44"/>
  <c r="F44"/>
  <c r="E44"/>
  <c r="D44"/>
  <c r="O43"/>
  <c r="N43"/>
  <c r="M43"/>
  <c r="L43"/>
  <c r="K43"/>
  <c r="J43"/>
  <c r="I43"/>
  <c r="H43"/>
  <c r="G43"/>
  <c r="F43"/>
  <c r="E43"/>
  <c r="D43"/>
  <c r="O42"/>
  <c r="N42"/>
  <c r="M42"/>
  <c r="L42"/>
  <c r="K42"/>
  <c r="J42"/>
  <c r="I42"/>
  <c r="H42"/>
  <c r="G42"/>
  <c r="F42"/>
  <c r="E42"/>
  <c r="D42"/>
  <c r="O41"/>
  <c r="N41"/>
  <c r="M41"/>
  <c r="L41"/>
  <c r="K41"/>
  <c r="J41"/>
  <c r="I41"/>
  <c r="H41"/>
  <c r="G41"/>
  <c r="F41"/>
  <c r="E41"/>
  <c r="D41"/>
  <c r="O40"/>
  <c r="N40"/>
  <c r="M40"/>
  <c r="L40"/>
  <c r="K40"/>
  <c r="J40"/>
  <c r="I40"/>
  <c r="H40"/>
  <c r="G40"/>
  <c r="F40"/>
  <c r="E40"/>
  <c r="D40"/>
  <c r="O37"/>
  <c r="N37"/>
  <c r="M37"/>
  <c r="L37"/>
  <c r="K37"/>
  <c r="J37"/>
  <c r="I37"/>
  <c r="H37"/>
  <c r="G37"/>
  <c r="F37"/>
  <c r="E37"/>
  <c r="D37"/>
  <c r="O36"/>
  <c r="N36"/>
  <c r="M36"/>
  <c r="L36"/>
  <c r="K36"/>
  <c r="J36"/>
  <c r="I36"/>
  <c r="H36"/>
  <c r="G36"/>
  <c r="F36"/>
  <c r="E36"/>
  <c r="D36"/>
  <c r="O34"/>
  <c r="N34"/>
  <c r="M34"/>
  <c r="L34"/>
  <c r="K34"/>
  <c r="J34"/>
  <c r="I34"/>
  <c r="H34"/>
  <c r="G34"/>
  <c r="F34"/>
  <c r="E34"/>
  <c r="D34"/>
  <c r="O33"/>
  <c r="N33"/>
  <c r="M33"/>
  <c r="L33"/>
  <c r="K33"/>
  <c r="J33"/>
  <c r="I33"/>
  <c r="H33"/>
  <c r="G33"/>
  <c r="F33"/>
  <c r="E33"/>
  <c r="D33"/>
  <c r="O31"/>
  <c r="N31"/>
  <c r="M31"/>
  <c r="L31"/>
  <c r="K31"/>
  <c r="J31"/>
  <c r="I31"/>
  <c r="H31"/>
  <c r="G31"/>
  <c r="F31"/>
  <c r="E31"/>
  <c r="D31"/>
  <c r="O30"/>
  <c r="N30"/>
  <c r="M30"/>
  <c r="L30"/>
  <c r="K30"/>
  <c r="J30"/>
  <c r="I30"/>
  <c r="H30"/>
  <c r="G30"/>
  <c r="F30"/>
  <c r="E30"/>
  <c r="D30"/>
  <c r="O29"/>
  <c r="N29"/>
  <c r="M29"/>
  <c r="L29"/>
  <c r="K29"/>
  <c r="J29"/>
  <c r="I29"/>
  <c r="H29"/>
  <c r="G29"/>
  <c r="F29"/>
  <c r="E29"/>
  <c r="D29"/>
  <c r="O28"/>
  <c r="N28"/>
  <c r="M28"/>
  <c r="L28"/>
  <c r="K28"/>
  <c r="J28"/>
  <c r="I28"/>
  <c r="H28"/>
  <c r="G28"/>
  <c r="F28"/>
  <c r="E28"/>
  <c r="D28"/>
  <c r="O27"/>
  <c r="N27"/>
  <c r="M27"/>
  <c r="L27"/>
  <c r="K27"/>
  <c r="J27"/>
  <c r="I27"/>
  <c r="H27"/>
  <c r="G27"/>
  <c r="F27"/>
  <c r="E27"/>
  <c r="D27"/>
  <c r="O26"/>
  <c r="N26"/>
  <c r="M26"/>
  <c r="L26"/>
  <c r="K26"/>
  <c r="J26"/>
  <c r="I26"/>
  <c r="H26"/>
  <c r="G26"/>
  <c r="F26"/>
  <c r="E26"/>
  <c r="D26"/>
  <c r="O25"/>
  <c r="N25"/>
  <c r="M25"/>
  <c r="L25"/>
  <c r="K25"/>
  <c r="J25"/>
  <c r="I25"/>
  <c r="H25"/>
  <c r="G25"/>
  <c r="F25"/>
  <c r="E25"/>
  <c r="D25"/>
  <c r="O22"/>
  <c r="O82" s="1"/>
  <c r="N22"/>
  <c r="N82" s="1"/>
  <c r="M22"/>
  <c r="M82" s="1"/>
  <c r="L22"/>
  <c r="L82" s="1"/>
  <c r="K22"/>
  <c r="K82" s="1"/>
  <c r="J22"/>
  <c r="J82" s="1"/>
  <c r="I22"/>
  <c r="I82" s="1"/>
  <c r="H22"/>
  <c r="H82" s="1"/>
  <c r="G22"/>
  <c r="G82" s="1"/>
  <c r="F22"/>
  <c r="F82" s="1"/>
  <c r="E22"/>
  <c r="E82" s="1"/>
  <c r="D22"/>
  <c r="D82" s="1"/>
  <c r="O21"/>
  <c r="O81" s="1"/>
  <c r="N21"/>
  <c r="N81" s="1"/>
  <c r="M21"/>
  <c r="M81" s="1"/>
  <c r="L21"/>
  <c r="L81" s="1"/>
  <c r="K21"/>
  <c r="K81" s="1"/>
  <c r="J21"/>
  <c r="J81" s="1"/>
  <c r="I21"/>
  <c r="I81" s="1"/>
  <c r="H21"/>
  <c r="H81" s="1"/>
  <c r="G21"/>
  <c r="G81" s="1"/>
  <c r="F21"/>
  <c r="F81" s="1"/>
  <c r="E21"/>
  <c r="E81" s="1"/>
  <c r="D21"/>
  <c r="D81" s="1"/>
  <c r="O19"/>
  <c r="O79" s="1"/>
  <c r="N19"/>
  <c r="N79" s="1"/>
  <c r="M19"/>
  <c r="M79" s="1"/>
  <c r="L19"/>
  <c r="L79" s="1"/>
  <c r="K19"/>
  <c r="K79" s="1"/>
  <c r="J19"/>
  <c r="J79" s="1"/>
  <c r="I19"/>
  <c r="I79" s="1"/>
  <c r="H19"/>
  <c r="H79" s="1"/>
  <c r="G19"/>
  <c r="G79" s="1"/>
  <c r="F19"/>
  <c r="F79" s="1"/>
  <c r="E19"/>
  <c r="E79" s="1"/>
  <c r="D19"/>
  <c r="D79" s="1"/>
  <c r="O18"/>
  <c r="O78" s="1"/>
  <c r="N18"/>
  <c r="N78" s="1"/>
  <c r="M18"/>
  <c r="M78" s="1"/>
  <c r="L18"/>
  <c r="L78" s="1"/>
  <c r="K18"/>
  <c r="K78" s="1"/>
  <c r="J18"/>
  <c r="J78" s="1"/>
  <c r="I18"/>
  <c r="I78" s="1"/>
  <c r="H18"/>
  <c r="H78" s="1"/>
  <c r="G18"/>
  <c r="G78" s="1"/>
  <c r="F18"/>
  <c r="F78" s="1"/>
  <c r="E18"/>
  <c r="E78" s="1"/>
  <c r="D18"/>
  <c r="D78" s="1"/>
  <c r="O16"/>
  <c r="O76" s="1"/>
  <c r="N16"/>
  <c r="N76" s="1"/>
  <c r="M16"/>
  <c r="M76" s="1"/>
  <c r="L16"/>
  <c r="L76" s="1"/>
  <c r="K16"/>
  <c r="K76" s="1"/>
  <c r="J16"/>
  <c r="J76" s="1"/>
  <c r="I16"/>
  <c r="I76" s="1"/>
  <c r="H16"/>
  <c r="H76" s="1"/>
  <c r="G16"/>
  <c r="G76" s="1"/>
  <c r="F16"/>
  <c r="F76" s="1"/>
  <c r="E16"/>
  <c r="E76" s="1"/>
  <c r="D16"/>
  <c r="D76" s="1"/>
  <c r="O15"/>
  <c r="O75" s="1"/>
  <c r="N15"/>
  <c r="N75" s="1"/>
  <c r="M15"/>
  <c r="M75" s="1"/>
  <c r="L15"/>
  <c r="L75" s="1"/>
  <c r="K15"/>
  <c r="K75" s="1"/>
  <c r="J15"/>
  <c r="J75" s="1"/>
  <c r="I15"/>
  <c r="I75" s="1"/>
  <c r="H15"/>
  <c r="H75" s="1"/>
  <c r="G15"/>
  <c r="G75" s="1"/>
  <c r="F15"/>
  <c r="F75" s="1"/>
  <c r="E15"/>
  <c r="E75" s="1"/>
  <c r="D15"/>
  <c r="D75" s="1"/>
  <c r="O14"/>
  <c r="O74" s="1"/>
  <c r="N14"/>
  <c r="N74" s="1"/>
  <c r="M14"/>
  <c r="M74" s="1"/>
  <c r="L14"/>
  <c r="L74" s="1"/>
  <c r="K14"/>
  <c r="K74" s="1"/>
  <c r="J14"/>
  <c r="J74" s="1"/>
  <c r="I14"/>
  <c r="I74" s="1"/>
  <c r="H14"/>
  <c r="H74" s="1"/>
  <c r="G14"/>
  <c r="G74" s="1"/>
  <c r="F14"/>
  <c r="F74" s="1"/>
  <c r="E14"/>
  <c r="E74" s="1"/>
  <c r="D14"/>
  <c r="D74" s="1"/>
  <c r="O13"/>
  <c r="O73" s="1"/>
  <c r="N13"/>
  <c r="N73" s="1"/>
  <c r="M13"/>
  <c r="M73" s="1"/>
  <c r="L13"/>
  <c r="L73" s="1"/>
  <c r="K13"/>
  <c r="K73" s="1"/>
  <c r="J13"/>
  <c r="J73" s="1"/>
  <c r="I13"/>
  <c r="I73" s="1"/>
  <c r="H13"/>
  <c r="H73" s="1"/>
  <c r="G13"/>
  <c r="G73" s="1"/>
  <c r="F13"/>
  <c r="F73" s="1"/>
  <c r="E13"/>
  <c r="E73" s="1"/>
  <c r="D13"/>
  <c r="D73" s="1"/>
  <c r="O12"/>
  <c r="O72" s="1"/>
  <c r="N12"/>
  <c r="N72" s="1"/>
  <c r="M12"/>
  <c r="M72" s="1"/>
  <c r="L12"/>
  <c r="L72" s="1"/>
  <c r="K12"/>
  <c r="K72" s="1"/>
  <c r="J12"/>
  <c r="J72" s="1"/>
  <c r="I12"/>
  <c r="I72" s="1"/>
  <c r="H12"/>
  <c r="H72" s="1"/>
  <c r="G12"/>
  <c r="G72" s="1"/>
  <c r="F12"/>
  <c r="F72" s="1"/>
  <c r="E12"/>
  <c r="E72" s="1"/>
  <c r="D12"/>
  <c r="D72" s="1"/>
  <c r="O11"/>
  <c r="O71" s="1"/>
  <c r="N11"/>
  <c r="N71" s="1"/>
  <c r="M11"/>
  <c r="M71" s="1"/>
  <c r="L11"/>
  <c r="L71" s="1"/>
  <c r="K11"/>
  <c r="K71" s="1"/>
  <c r="J11"/>
  <c r="J71" s="1"/>
  <c r="I11"/>
  <c r="I71" s="1"/>
  <c r="H11"/>
  <c r="H71" s="1"/>
  <c r="G11"/>
  <c r="G71" s="1"/>
  <c r="F11"/>
  <c r="F71" s="1"/>
  <c r="E11"/>
  <c r="E71" s="1"/>
  <c r="D11"/>
  <c r="D71" s="1"/>
  <c r="O10"/>
  <c r="O70" s="1"/>
  <c r="N10"/>
  <c r="N70" s="1"/>
  <c r="M10"/>
  <c r="M70" s="1"/>
  <c r="L10"/>
  <c r="L70" s="1"/>
  <c r="K10"/>
  <c r="K70" s="1"/>
  <c r="J10"/>
  <c r="J70" s="1"/>
  <c r="I10"/>
  <c r="I70" s="1"/>
  <c r="H10"/>
  <c r="H70" s="1"/>
  <c r="G10"/>
  <c r="G70" s="1"/>
  <c r="F10"/>
  <c r="F70" s="1"/>
  <c r="E10"/>
  <c r="E70" s="1"/>
  <c r="D10"/>
  <c r="D70" s="1"/>
  <c r="B14" i="14"/>
  <c r="O41" i="13"/>
  <c r="N41"/>
  <c r="M41"/>
  <c r="L41"/>
  <c r="K41"/>
  <c r="J41"/>
  <c r="I41"/>
  <c r="H41"/>
  <c r="G41"/>
  <c r="F41"/>
  <c r="E41"/>
  <c r="D41"/>
  <c r="O40"/>
  <c r="N40"/>
  <c r="M40"/>
  <c r="L40"/>
  <c r="K40"/>
  <c r="J40"/>
  <c r="I40"/>
  <c r="H40"/>
  <c r="G40"/>
  <c r="F40"/>
  <c r="E40"/>
  <c r="D40"/>
  <c r="O39"/>
  <c r="N39"/>
  <c r="M39"/>
  <c r="L39"/>
  <c r="K39"/>
  <c r="J39"/>
  <c r="I39"/>
  <c r="H39"/>
  <c r="G39"/>
  <c r="F39"/>
  <c r="E39"/>
  <c r="D39"/>
  <c r="O38"/>
  <c r="N38"/>
  <c r="M38"/>
  <c r="L38"/>
  <c r="K38"/>
  <c r="J38"/>
  <c r="I38"/>
  <c r="H38"/>
  <c r="G38"/>
  <c r="F38"/>
  <c r="E38"/>
  <c r="D38"/>
  <c r="P37"/>
  <c r="P36"/>
  <c r="P35"/>
  <c r="P34"/>
  <c r="P33"/>
  <c r="P32"/>
  <c r="P31"/>
  <c r="P30"/>
  <c r="P29"/>
  <c r="P28"/>
  <c r="P27"/>
  <c r="P26"/>
  <c r="P25"/>
  <c r="P24"/>
  <c r="P23"/>
  <c r="P22"/>
  <c r="P21"/>
  <c r="P38" s="1"/>
  <c r="P20"/>
  <c r="P19"/>
  <c r="P18"/>
  <c r="P17"/>
  <c r="P16"/>
  <c r="P15"/>
  <c r="P39" s="1"/>
  <c r="P14"/>
  <c r="P13"/>
  <c r="P12"/>
  <c r="P11"/>
  <c r="B13" i="12"/>
  <c r="D15" i="11"/>
  <c r="C15"/>
  <c r="B15"/>
  <c r="D14" i="10"/>
  <c r="C14"/>
  <c r="B14"/>
  <c r="J50" i="9"/>
  <c r="I50"/>
  <c r="H50"/>
  <c r="D50"/>
  <c r="C50"/>
  <c r="B50"/>
  <c r="J49"/>
  <c r="I49"/>
  <c r="H49"/>
  <c r="D49"/>
  <c r="C49"/>
  <c r="B49"/>
  <c r="J48"/>
  <c r="I48"/>
  <c r="H48"/>
  <c r="D48"/>
  <c r="C48"/>
  <c r="B48"/>
  <c r="J47"/>
  <c r="I47"/>
  <c r="I52" s="1"/>
  <c r="H47"/>
  <c r="H52" s="1"/>
  <c r="D47"/>
  <c r="D52" s="1"/>
  <c r="C47"/>
  <c r="C52" s="1"/>
  <c r="B47"/>
  <c r="B52" s="1"/>
  <c r="M43"/>
  <c r="O197" i="15" s="1"/>
  <c r="L43" i="9"/>
  <c r="K43"/>
  <c r="N197" i="15" s="1"/>
  <c r="J43" i="9"/>
  <c r="I43"/>
  <c r="M197" i="15" s="1"/>
  <c r="H43" i="9"/>
  <c r="G43"/>
  <c r="L197" i="15" s="1"/>
  <c r="F43" i="9"/>
  <c r="E43"/>
  <c r="K197" i="15" s="1"/>
  <c r="D43" i="9"/>
  <c r="C43"/>
  <c r="J197" i="15" s="1"/>
  <c r="B43" i="9"/>
  <c r="O42"/>
  <c r="N42"/>
  <c r="O41"/>
  <c r="N41"/>
  <c r="O40"/>
  <c r="O43" s="1"/>
  <c r="N40"/>
  <c r="N43" s="1"/>
  <c r="M35"/>
  <c r="I197" i="15" s="1"/>
  <c r="L35" i="9"/>
  <c r="K35"/>
  <c r="H197" i="15" s="1"/>
  <c r="J35" i="9"/>
  <c r="I35"/>
  <c r="G197" i="15" s="1"/>
  <c r="H35" i="9"/>
  <c r="G35"/>
  <c r="F197" i="15" s="1"/>
  <c r="F35" i="9"/>
  <c r="E35"/>
  <c r="E197" i="15" s="1"/>
  <c r="D35" i="9"/>
  <c r="C35"/>
  <c r="D197" i="15" s="1"/>
  <c r="B35" i="9"/>
  <c r="M22"/>
  <c r="O193" i="15" s="1"/>
  <c r="L22" i="9"/>
  <c r="K22"/>
  <c r="N193" i="15" s="1"/>
  <c r="J22" i="9"/>
  <c r="I22"/>
  <c r="M193" i="15" s="1"/>
  <c r="H22" i="9"/>
  <c r="G22"/>
  <c r="L193" i="15" s="1"/>
  <c r="F22" i="9"/>
  <c r="E22"/>
  <c r="K193" i="15" s="1"/>
  <c r="D22" i="9"/>
  <c r="C22"/>
  <c r="J193" i="15" s="1"/>
  <c r="B22" i="9"/>
  <c r="O21"/>
  <c r="N21"/>
  <c r="O20"/>
  <c r="N20"/>
  <c r="O19"/>
  <c r="N19"/>
  <c r="N22" s="1"/>
  <c r="M14"/>
  <c r="I193" i="15" s="1"/>
  <c r="L14" i="9"/>
  <c r="K14"/>
  <c r="H193" i="15" s="1"/>
  <c r="J14" i="9"/>
  <c r="I14"/>
  <c r="G193" i="15" s="1"/>
  <c r="H14" i="9"/>
  <c r="G14"/>
  <c r="F193" i="15" s="1"/>
  <c r="F14" i="9"/>
  <c r="E14"/>
  <c r="E193" i="15" s="1"/>
  <c r="D14" i="9"/>
  <c r="C14"/>
  <c r="D193" i="15" s="1"/>
  <c r="B14" i="9"/>
  <c r="D15" i="8"/>
  <c r="C15"/>
  <c r="B15"/>
  <c r="O44" i="7"/>
  <c r="E91" i="16" s="1"/>
  <c r="O43" i="7"/>
  <c r="E87" i="16" s="1"/>
  <c r="O42" i="7"/>
  <c r="E83" i="16" s="1"/>
  <c r="O41" i="7"/>
  <c r="E79" i="16" s="1"/>
  <c r="O40" i="7"/>
  <c r="E75" i="16" s="1"/>
  <c r="O39" i="7"/>
  <c r="E71" i="16" s="1"/>
  <c r="O38" i="7"/>
  <c r="E67" i="16" s="1"/>
  <c r="O37" i="7"/>
  <c r="E63" i="16" s="1"/>
  <c r="O36" i="7"/>
  <c r="E59" i="16" s="1"/>
  <c r="O35" i="7"/>
  <c r="E90" i="16" s="1"/>
  <c r="O34" i="7"/>
  <c r="E86" i="16" s="1"/>
  <c r="O33" i="7"/>
  <c r="E82" i="16" s="1"/>
  <c r="O32" i="7"/>
  <c r="E78" i="16" s="1"/>
  <c r="O31" i="7"/>
  <c r="E74" i="16" s="1"/>
  <c r="O30" i="7"/>
  <c r="E70" i="16" s="1"/>
  <c r="O29" i="7"/>
  <c r="E66" i="16" s="1"/>
  <c r="O28" i="7"/>
  <c r="E62" i="16" s="1"/>
  <c r="O27" i="7"/>
  <c r="E58" i="16" s="1"/>
  <c r="O26" i="7"/>
  <c r="E89" i="16" s="1"/>
  <c r="E88" s="1"/>
  <c r="O25" i="7"/>
  <c r="E85" i="16" s="1"/>
  <c r="E84" s="1"/>
  <c r="O24" i="7"/>
  <c r="E81" i="16" s="1"/>
  <c r="E80" s="1"/>
  <c r="O23" i="7"/>
  <c r="E77" i="16" s="1"/>
  <c r="E76" s="1"/>
  <c r="O22" i="7"/>
  <c r="E73" i="16" s="1"/>
  <c r="O21" i="7"/>
  <c r="E69" i="16" s="1"/>
  <c r="O20" i="7"/>
  <c r="E65" i="16" s="1"/>
  <c r="O19" i="7"/>
  <c r="E61" i="16" s="1"/>
  <c r="E60" s="1"/>
  <c r="O18" i="7"/>
  <c r="E57" i="16" s="1"/>
  <c r="E38" i="6"/>
  <c r="E40" s="1"/>
  <c r="D38"/>
  <c r="C38"/>
  <c r="E37"/>
  <c r="D37"/>
  <c r="C37"/>
  <c r="E36"/>
  <c r="D36"/>
  <c r="C36"/>
  <c r="E35"/>
  <c r="D35"/>
  <c r="D40" s="1"/>
  <c r="C35"/>
  <c r="C40" s="1"/>
  <c r="E30"/>
  <c r="D30"/>
  <c r="D32" s="1"/>
  <c r="C30"/>
  <c r="E29"/>
  <c r="D29"/>
  <c r="C29"/>
  <c r="E28"/>
  <c r="D28"/>
  <c r="C28"/>
  <c r="E27"/>
  <c r="D27"/>
  <c r="C27"/>
  <c r="C32" s="1"/>
  <c r="N24"/>
  <c r="M24"/>
  <c r="L24"/>
  <c r="K24"/>
  <c r="J24"/>
  <c r="I24"/>
  <c r="H24"/>
  <c r="G24"/>
  <c r="F24"/>
  <c r="E24"/>
  <c r="D24"/>
  <c r="C24"/>
  <c r="N23"/>
  <c r="M23"/>
  <c r="L23"/>
  <c r="K23"/>
  <c r="J23"/>
  <c r="I23"/>
  <c r="H23"/>
  <c r="G23"/>
  <c r="F23"/>
  <c r="E23"/>
  <c r="D23"/>
  <c r="C23"/>
  <c r="O19"/>
  <c r="O18"/>
  <c r="O17"/>
  <c r="O16"/>
  <c r="O15"/>
  <c r="O14"/>
  <c r="O13"/>
  <c r="O12"/>
  <c r="O59" i="5"/>
  <c r="N59"/>
  <c r="M59"/>
  <c r="L59"/>
  <c r="K59"/>
  <c r="J59"/>
  <c r="I59"/>
  <c r="H59"/>
  <c r="P59" s="1"/>
  <c r="G59"/>
  <c r="F59"/>
  <c r="E59"/>
  <c r="D59"/>
  <c r="H58"/>
  <c r="G55"/>
  <c r="F55"/>
  <c r="E55"/>
  <c r="D55"/>
  <c r="G54"/>
  <c r="F54"/>
  <c r="G51"/>
  <c r="F51"/>
  <c r="E51"/>
  <c r="D51"/>
  <c r="G50"/>
  <c r="F50"/>
  <c r="E50"/>
  <c r="D50"/>
  <c r="G49"/>
  <c r="F49"/>
  <c r="E49"/>
  <c r="D49"/>
  <c r="G48"/>
  <c r="F48"/>
  <c r="E48"/>
  <c r="D48"/>
  <c r="G45"/>
  <c r="F45"/>
  <c r="G44"/>
  <c r="F44"/>
  <c r="G43"/>
  <c r="F43"/>
  <c r="D43"/>
  <c r="G42"/>
  <c r="F42"/>
  <c r="E42"/>
  <c r="P39"/>
  <c r="P38"/>
  <c r="P37"/>
  <c r="P36"/>
  <c r="P29"/>
  <c r="P28"/>
  <c r="P27"/>
  <c r="P26"/>
  <c r="P25"/>
  <c r="P24"/>
  <c r="P23"/>
  <c r="P22"/>
  <c r="P21"/>
  <c r="O20"/>
  <c r="O89" i="15" s="1"/>
  <c r="O98" s="1"/>
  <c r="N20" i="5"/>
  <c r="N89" i="15" s="1"/>
  <c r="N98" s="1"/>
  <c r="M20" i="5"/>
  <c r="L20"/>
  <c r="L89" i="15" s="1"/>
  <c r="L98" s="1"/>
  <c r="K20" i="5"/>
  <c r="K89" i="15" s="1"/>
  <c r="K98" s="1"/>
  <c r="J20" i="5"/>
  <c r="J89" i="15" s="1"/>
  <c r="J98" s="1"/>
  <c r="I20" i="5"/>
  <c r="I89" i="15" s="1"/>
  <c r="I98" s="1"/>
  <c r="H20" i="5"/>
  <c r="H89" i="15" s="1"/>
  <c r="H98" s="1"/>
  <c r="G20" i="5"/>
  <c r="E43" s="1"/>
  <c r="F20"/>
  <c r="F89" i="15" s="1"/>
  <c r="F98" s="1"/>
  <c r="E20" i="5"/>
  <c r="E58" s="1"/>
  <c r="D20"/>
  <c r="D89" i="15" s="1"/>
  <c r="D98" s="1"/>
  <c r="P19" i="5"/>
  <c r="P18"/>
  <c r="P17"/>
  <c r="P16"/>
  <c r="P15"/>
  <c r="O14"/>
  <c r="O86" i="15" s="1"/>
  <c r="N14" i="5"/>
  <c r="N86" i="15" s="1"/>
  <c r="M14" i="5"/>
  <c r="M86" i="15" s="1"/>
  <c r="L14" i="5"/>
  <c r="L86" i="15" s="1"/>
  <c r="K14" i="5"/>
  <c r="K58" s="1"/>
  <c r="J14"/>
  <c r="J58" s="1"/>
  <c r="I14"/>
  <c r="I58" s="1"/>
  <c r="H14"/>
  <c r="H86" i="15" s="1"/>
  <c r="G14" i="5"/>
  <c r="G86" i="15" s="1"/>
  <c r="F14" i="5"/>
  <c r="F86" i="15" s="1"/>
  <c r="E14" i="5"/>
  <c r="E86" i="15" s="1"/>
  <c r="D14" i="5"/>
  <c r="D86" i="15" s="1"/>
  <c r="P13" i="5"/>
  <c r="P12"/>
  <c r="B46" i="4"/>
  <c r="B43"/>
  <c r="B40"/>
  <c r="B31"/>
  <c r="R26"/>
  <c r="J26"/>
  <c r="B26"/>
  <c r="AA25"/>
  <c r="Z25"/>
  <c r="Z23" s="1"/>
  <c r="AA24"/>
  <c r="AA23" s="1"/>
  <c r="Z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E51" i="16" s="1"/>
  <c r="G23" i="4"/>
  <c r="F23"/>
  <c r="E55" i="16" s="1"/>
  <c r="E23" i="4"/>
  <c r="D23"/>
  <c r="D51" i="16" s="1"/>
  <c r="C23" i="4"/>
  <c r="B23"/>
  <c r="D55" i="16" s="1"/>
  <c r="AA22" i="4"/>
  <c r="Z22"/>
  <c r="AA21"/>
  <c r="AA20" s="1"/>
  <c r="Z21"/>
  <c r="Z20" s="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E50" i="16" s="1"/>
  <c r="G20" i="4"/>
  <c r="F20"/>
  <c r="E54" i="16" s="1"/>
  <c r="E20" i="4"/>
  <c r="D20"/>
  <c r="D50" i="16" s="1"/>
  <c r="C20" i="4"/>
  <c r="B20"/>
  <c r="D54" i="16" s="1"/>
  <c r="AA19" i="4"/>
  <c r="Z19"/>
  <c r="AA18"/>
  <c r="Z18"/>
  <c r="AA17"/>
  <c r="Z17"/>
  <c r="AA16"/>
  <c r="Z16"/>
  <c r="AA15"/>
  <c r="Z15"/>
  <c r="AA14"/>
  <c r="Z14"/>
  <c r="AA13"/>
  <c r="Z13"/>
  <c r="Z11" s="1"/>
  <c r="AA12"/>
  <c r="AA11" s="1"/>
  <c r="AA26" s="1"/>
  <c r="Z12"/>
  <c r="Y11"/>
  <c r="Y26" s="1"/>
  <c r="X11"/>
  <c r="X26" s="1"/>
  <c r="W11"/>
  <c r="W26" s="1"/>
  <c r="V11"/>
  <c r="V26" s="1"/>
  <c r="U11"/>
  <c r="U26" s="1"/>
  <c r="T11"/>
  <c r="T26" s="1"/>
  <c r="S11"/>
  <c r="S26" s="1"/>
  <c r="R11"/>
  <c r="Q11"/>
  <c r="Q26" s="1"/>
  <c r="P11"/>
  <c r="P26" s="1"/>
  <c r="O11"/>
  <c r="O26" s="1"/>
  <c r="N11"/>
  <c r="N26" s="1"/>
  <c r="M11"/>
  <c r="M26" s="1"/>
  <c r="L11"/>
  <c r="L26" s="1"/>
  <c r="K11"/>
  <c r="K26" s="1"/>
  <c r="J11"/>
  <c r="I11"/>
  <c r="I26" s="1"/>
  <c r="H11"/>
  <c r="E49" i="16" s="1"/>
  <c r="E48" s="1"/>
  <c r="G11" i="4"/>
  <c r="G26" s="1"/>
  <c r="F11"/>
  <c r="E44" i="16" s="1"/>
  <c r="E11" i="4"/>
  <c r="E26" s="1"/>
  <c r="D11"/>
  <c r="D26" s="1"/>
  <c r="C11"/>
  <c r="C26" s="1"/>
  <c r="B11"/>
  <c r="D44" i="16" s="1"/>
  <c r="E25" i="3"/>
  <c r="D25"/>
  <c r="C25"/>
  <c r="B25"/>
  <c r="G24"/>
  <c r="F24"/>
  <c r="G23"/>
  <c r="F23"/>
  <c r="F25" s="1"/>
  <c r="G22"/>
  <c r="F22"/>
  <c r="E14"/>
  <c r="D14"/>
  <c r="C14"/>
  <c r="B14"/>
  <c r="G13"/>
  <c r="F13"/>
  <c r="G12"/>
  <c r="G14" s="1"/>
  <c r="F12"/>
  <c r="G11"/>
  <c r="F11"/>
  <c r="E24" i="2"/>
  <c r="E31" s="1"/>
  <c r="D24"/>
  <c r="E16" i="16" s="1"/>
  <c r="C24" i="2"/>
  <c r="D20" i="16" s="1"/>
  <c r="B24" i="2"/>
  <c r="D16" i="16" s="1"/>
  <c r="G23" i="2"/>
  <c r="F23"/>
  <c r="G22"/>
  <c r="F22"/>
  <c r="F24" s="1"/>
  <c r="G21"/>
  <c r="F21"/>
  <c r="E14"/>
  <c r="E12" i="16" s="1"/>
  <c r="D14" i="2"/>
  <c r="D30" s="1"/>
  <c r="C14"/>
  <c r="C30" s="1"/>
  <c r="B14"/>
  <c r="D8" i="16" s="1"/>
  <c r="G13" i="2"/>
  <c r="F13"/>
  <c r="G12"/>
  <c r="G14" s="1"/>
  <c r="F12"/>
  <c r="G11"/>
  <c r="F11"/>
  <c r="AA47" i="1"/>
  <c r="Z47"/>
  <c r="AB25" s="1"/>
  <c r="AA46"/>
  <c r="AA45" s="1"/>
  <c r="Z46"/>
  <c r="Z45" s="1"/>
  <c r="Y45"/>
  <c r="O65" i="15" s="1"/>
  <c r="X45" i="1"/>
  <c r="O50" i="15" s="1"/>
  <c r="W45" i="1"/>
  <c r="N65" i="15" s="1"/>
  <c r="V45" i="1"/>
  <c r="N50" i="15" s="1"/>
  <c r="U45" i="1"/>
  <c r="M65" i="15" s="1"/>
  <c r="T45" i="1"/>
  <c r="M50" i="15" s="1"/>
  <c r="S45" i="1"/>
  <c r="L65" i="15" s="1"/>
  <c r="R45" i="1"/>
  <c r="L50" i="15" s="1"/>
  <c r="Q45" i="1"/>
  <c r="K65" i="15" s="1"/>
  <c r="P45" i="1"/>
  <c r="K50" i="15" s="1"/>
  <c r="O45" i="1"/>
  <c r="J65" i="15" s="1"/>
  <c r="N45" i="1"/>
  <c r="J50" i="15" s="1"/>
  <c r="M45" i="1"/>
  <c r="I65" i="15" s="1"/>
  <c r="L45" i="1"/>
  <c r="I50" i="15" s="1"/>
  <c r="K45" i="1"/>
  <c r="H65" i="15" s="1"/>
  <c r="J45" i="1"/>
  <c r="H50" i="15" s="1"/>
  <c r="I45" i="1"/>
  <c r="G65" i="15" s="1"/>
  <c r="H45" i="1"/>
  <c r="G50" i="15" s="1"/>
  <c r="G45" i="1"/>
  <c r="F65" i="15" s="1"/>
  <c r="F45" i="1"/>
  <c r="F50" i="15" s="1"/>
  <c r="E45" i="1"/>
  <c r="E65" i="15" s="1"/>
  <c r="D45" i="1"/>
  <c r="E50" i="15" s="1"/>
  <c r="C45" i="1"/>
  <c r="D65" i="15" s="1"/>
  <c r="B45" i="1"/>
  <c r="D50" i="15" s="1"/>
  <c r="AA44" i="1"/>
  <c r="Z44"/>
  <c r="AD43"/>
  <c r="AA43"/>
  <c r="Z43"/>
  <c r="Y42"/>
  <c r="O62" i="15" s="1"/>
  <c r="X42" i="1"/>
  <c r="O47" i="15" s="1"/>
  <c r="W42" i="1"/>
  <c r="N62" i="15" s="1"/>
  <c r="V42" i="1"/>
  <c r="N47" i="15" s="1"/>
  <c r="U42" i="1"/>
  <c r="M62" i="15" s="1"/>
  <c r="T42" i="1"/>
  <c r="M47" i="15" s="1"/>
  <c r="S42" i="1"/>
  <c r="L62" i="15" s="1"/>
  <c r="R42" i="1"/>
  <c r="L47" i="15" s="1"/>
  <c r="Q42" i="1"/>
  <c r="K62" i="15" s="1"/>
  <c r="P42" i="1"/>
  <c r="K47" i="15" s="1"/>
  <c r="O42" i="1"/>
  <c r="J62" i="15" s="1"/>
  <c r="N42" i="1"/>
  <c r="J47" i="15" s="1"/>
  <c r="M42" i="1"/>
  <c r="I62" i="15" s="1"/>
  <c r="L42" i="1"/>
  <c r="I47" i="15" s="1"/>
  <c r="K42" i="1"/>
  <c r="H62" i="15" s="1"/>
  <c r="J42" i="1"/>
  <c r="H47" i="15" s="1"/>
  <c r="I42" i="1"/>
  <c r="G62" i="15" s="1"/>
  <c r="H42" i="1"/>
  <c r="G47" i="15" s="1"/>
  <c r="G42" i="1"/>
  <c r="F62" i="15" s="1"/>
  <c r="F42" i="1"/>
  <c r="F47" i="15" s="1"/>
  <c r="E42" i="1"/>
  <c r="E62" i="15" s="1"/>
  <c r="D42" i="1"/>
  <c r="E47" i="15" s="1"/>
  <c r="C42" i="1"/>
  <c r="D62" i="15" s="1"/>
  <c r="B42" i="1"/>
  <c r="D47" i="15" s="1"/>
  <c r="AD41" i="1"/>
  <c r="AA41"/>
  <c r="Z41"/>
  <c r="AA40"/>
  <c r="Z40"/>
  <c r="AA39"/>
  <c r="Z39"/>
  <c r="AA38"/>
  <c r="Z38"/>
  <c r="AA37"/>
  <c r="Z37"/>
  <c r="AA36"/>
  <c r="Z36"/>
  <c r="AA35"/>
  <c r="Z35"/>
  <c r="Z33" s="1"/>
  <c r="AA34"/>
  <c r="AA33" s="1"/>
  <c r="Z34"/>
  <c r="Y33"/>
  <c r="O54" i="15" s="1"/>
  <c r="X33" i="1"/>
  <c r="W33"/>
  <c r="N54" i="15" s="1"/>
  <c r="V33" i="1"/>
  <c r="V48" s="1"/>
  <c r="U33"/>
  <c r="M54" i="15" s="1"/>
  <c r="T33" i="1"/>
  <c r="S33"/>
  <c r="L54" i="15" s="1"/>
  <c r="R33" i="1"/>
  <c r="L39" i="15" s="1"/>
  <c r="Q33" i="1"/>
  <c r="P33"/>
  <c r="K39" i="15" s="1"/>
  <c r="O33" i="1"/>
  <c r="O48" s="1"/>
  <c r="N33"/>
  <c r="J39" i="15" s="1"/>
  <c r="M33" i="1"/>
  <c r="L33"/>
  <c r="I39" i="15" s="1"/>
  <c r="K33" i="1"/>
  <c r="K48" s="1"/>
  <c r="J33"/>
  <c r="H39" i="15" s="1"/>
  <c r="I33" i="1"/>
  <c r="G54" i="15" s="1"/>
  <c r="H33" i="1"/>
  <c r="G33"/>
  <c r="F54" i="15" s="1"/>
  <c r="F33" i="1"/>
  <c r="F48" s="1"/>
  <c r="E33"/>
  <c r="E54" i="15" s="1"/>
  <c r="D33" i="1"/>
  <c r="D48" s="1"/>
  <c r="C33"/>
  <c r="D54" i="15" s="1"/>
  <c r="B33" i="1"/>
  <c r="D39" i="15" s="1"/>
  <c r="AC25" i="1"/>
  <c r="AA25"/>
  <c r="Z25"/>
  <c r="AC24"/>
  <c r="AA24"/>
  <c r="AA23" s="1"/>
  <c r="Z24"/>
  <c r="Z23" s="1"/>
  <c r="AC23"/>
  <c r="Y23"/>
  <c r="O35" i="15" s="1"/>
  <c r="X23" i="1"/>
  <c r="O20" i="15" s="1"/>
  <c r="O80" s="1"/>
  <c r="W23" i="1"/>
  <c r="N35" i="15" s="1"/>
  <c r="V23" i="1"/>
  <c r="N20" i="15" s="1"/>
  <c r="N80" s="1"/>
  <c r="U23" i="1"/>
  <c r="M35" i="15" s="1"/>
  <c r="T23" i="1"/>
  <c r="M20" i="15" s="1"/>
  <c r="S23" i="1"/>
  <c r="L35" i="15" s="1"/>
  <c r="R23" i="1"/>
  <c r="L20" i="15" s="1"/>
  <c r="Q23" i="1"/>
  <c r="K35" i="15" s="1"/>
  <c r="P23" i="1"/>
  <c r="K20" i="15" s="1"/>
  <c r="K80" s="1"/>
  <c r="O23" i="1"/>
  <c r="J35" i="15" s="1"/>
  <c r="N23" i="1"/>
  <c r="J20" i="15" s="1"/>
  <c r="J80" s="1"/>
  <c r="M23" i="1"/>
  <c r="I35" i="15" s="1"/>
  <c r="L23" i="1"/>
  <c r="I20" i="15" s="1"/>
  <c r="I80" s="1"/>
  <c r="K23" i="1"/>
  <c r="H35" i="15" s="1"/>
  <c r="J23" i="1"/>
  <c r="H20" i="15" s="1"/>
  <c r="I23" i="1"/>
  <c r="G35" i="15" s="1"/>
  <c r="H23" i="1"/>
  <c r="G20" i="15" s="1"/>
  <c r="G23" i="1"/>
  <c r="F35" i="15" s="1"/>
  <c r="F23" i="1"/>
  <c r="F20" i="15" s="1"/>
  <c r="F80" s="1"/>
  <c r="E23" i="1"/>
  <c r="E35" i="15" s="1"/>
  <c r="D23" i="1"/>
  <c r="E20" i="15" s="1"/>
  <c r="E80" s="1"/>
  <c r="C23" i="1"/>
  <c r="D35" i="15" s="1"/>
  <c r="B23" i="1"/>
  <c r="D20" i="15" s="1"/>
  <c r="AC22" i="1"/>
  <c r="AA22"/>
  <c r="Z22"/>
  <c r="AB22" s="1"/>
  <c r="AC21"/>
  <c r="AA21"/>
  <c r="Z21"/>
  <c r="AC20"/>
  <c r="AA20"/>
  <c r="Z20"/>
  <c r="Y20"/>
  <c r="O32" i="15" s="1"/>
  <c r="X20" i="1"/>
  <c r="O17" i="15" s="1"/>
  <c r="W20" i="1"/>
  <c r="N32" i="15" s="1"/>
  <c r="V20" i="1"/>
  <c r="N17" i="15" s="1"/>
  <c r="N77" s="1"/>
  <c r="U20" i="1"/>
  <c r="M32" i="15" s="1"/>
  <c r="T20" i="1"/>
  <c r="M17" i="15" s="1"/>
  <c r="S20" i="1"/>
  <c r="L32" i="15" s="1"/>
  <c r="R20" i="1"/>
  <c r="L17" i="15" s="1"/>
  <c r="Q20" i="1"/>
  <c r="K32" i="15" s="1"/>
  <c r="P20" i="1"/>
  <c r="K17" i="15" s="1"/>
  <c r="O20" i="1"/>
  <c r="J32" i="15" s="1"/>
  <c r="N20" i="1"/>
  <c r="J17" i="15" s="1"/>
  <c r="J77" s="1"/>
  <c r="M20" i="1"/>
  <c r="I32" i="15" s="1"/>
  <c r="L20" i="1"/>
  <c r="I17" i="15" s="1"/>
  <c r="K20" i="1"/>
  <c r="H32" i="15" s="1"/>
  <c r="J20" i="1"/>
  <c r="H17" i="15" s="1"/>
  <c r="I20" i="1"/>
  <c r="G32" i="15" s="1"/>
  <c r="H20" i="1"/>
  <c r="G17" i="15" s="1"/>
  <c r="G20" i="1"/>
  <c r="F32" i="15" s="1"/>
  <c r="F20" i="1"/>
  <c r="F17" i="15" s="1"/>
  <c r="F77" s="1"/>
  <c r="E20" i="1"/>
  <c r="E32" i="15" s="1"/>
  <c r="D20" i="1"/>
  <c r="E17" i="15" s="1"/>
  <c r="C20" i="1"/>
  <c r="D32" i="15" s="1"/>
  <c r="B20" i="1"/>
  <c r="D17" i="15" s="1"/>
  <c r="AC19" i="1"/>
  <c r="AB19"/>
  <c r="AA19"/>
  <c r="Z19"/>
  <c r="AC18"/>
  <c r="AA18"/>
  <c r="Z18"/>
  <c r="AB18" s="1"/>
  <c r="AC17"/>
  <c r="AB17"/>
  <c r="AA17"/>
  <c r="Z17"/>
  <c r="AC16"/>
  <c r="AA16"/>
  <c r="Z16"/>
  <c r="AB16" s="1"/>
  <c r="AC15"/>
  <c r="AB15"/>
  <c r="AA15"/>
  <c r="Z15"/>
  <c r="AC14"/>
  <c r="AA14"/>
  <c r="Z14"/>
  <c r="AB14" s="1"/>
  <c r="AC13"/>
  <c r="AA13"/>
  <c r="Z13"/>
  <c r="AB13" s="1"/>
  <c r="AC12"/>
  <c r="AA12"/>
  <c r="AA11" s="1"/>
  <c r="AA26" s="1"/>
  <c r="Z12"/>
  <c r="Z11" s="1"/>
  <c r="Z26" s="1"/>
  <c r="Y11"/>
  <c r="O24" i="15" s="1"/>
  <c r="X11" i="1"/>
  <c r="X26" s="1"/>
  <c r="W11"/>
  <c r="W26" s="1"/>
  <c r="V11"/>
  <c r="V26" s="1"/>
  <c r="U11"/>
  <c r="M24" i="15" s="1"/>
  <c r="T11" i="1"/>
  <c r="M9" i="15" s="1"/>
  <c r="S11" i="1"/>
  <c r="L24" i="15" s="1"/>
  <c r="R11" i="1"/>
  <c r="L9" i="15" s="1"/>
  <c r="L69" s="1"/>
  <c r="Q11" i="1"/>
  <c r="Q26" s="1"/>
  <c r="P11"/>
  <c r="P26" s="1"/>
  <c r="O11"/>
  <c r="O26" s="1"/>
  <c r="N11"/>
  <c r="N26" s="1"/>
  <c r="M11"/>
  <c r="I24" i="15" s="1"/>
  <c r="L11" i="1"/>
  <c r="I9" i="15" s="1"/>
  <c r="I69" s="1"/>
  <c r="K11" i="1"/>
  <c r="H24" i="15" s="1"/>
  <c r="J11" i="1"/>
  <c r="H9" i="15" s="1"/>
  <c r="H69" s="1"/>
  <c r="I11" i="1"/>
  <c r="G24" i="15" s="1"/>
  <c r="H11" i="1"/>
  <c r="H26" s="1"/>
  <c r="G11"/>
  <c r="G26" s="1"/>
  <c r="F11"/>
  <c r="F26" s="1"/>
  <c r="E11"/>
  <c r="E24" i="15" s="1"/>
  <c r="D11" i="1"/>
  <c r="E9" i="15" s="1"/>
  <c r="C11" i="1"/>
  <c r="D24" i="15" s="1"/>
  <c r="B11" i="1"/>
  <c r="D9" i="15" s="1"/>
  <c r="D69" s="1"/>
  <c r="E77" l="1"/>
  <c r="I77"/>
  <c r="M77"/>
  <c r="F113"/>
  <c r="N113"/>
  <c r="E137"/>
  <c r="E141" s="1"/>
  <c r="M137"/>
  <c r="M141" s="1"/>
  <c r="L181"/>
  <c r="E129"/>
  <c r="E133" s="1"/>
  <c r="M129"/>
  <c r="M133" s="1"/>
  <c r="K181"/>
  <c r="J129"/>
  <c r="J133" s="1"/>
  <c r="I181"/>
  <c r="J52" i="9"/>
  <c r="O22"/>
  <c r="E45" i="5"/>
  <c r="D45"/>
  <c r="O113" i="15"/>
  <c r="O137"/>
  <c r="O141" s="1"/>
  <c r="O129"/>
  <c r="O133" s="1"/>
  <c r="E32" i="6"/>
  <c r="O24"/>
  <c r="O23"/>
  <c r="P40" i="13"/>
  <c r="P41"/>
  <c r="G25" i="3"/>
  <c r="D32" i="16"/>
  <c r="D36"/>
  <c r="D28"/>
  <c r="F14" i="3"/>
  <c r="D26" i="16"/>
  <c r="C31" i="2"/>
  <c r="C32" s="1"/>
  <c r="G24"/>
  <c r="D31"/>
  <c r="D32" s="1"/>
  <c r="B31"/>
  <c r="E30"/>
  <c r="E32" s="1"/>
  <c r="B30"/>
  <c r="B32" s="1"/>
  <c r="F14"/>
  <c r="G80" i="15"/>
  <c r="M80"/>
  <c r="T48" i="1"/>
  <c r="T55" s="1"/>
  <c r="AA42"/>
  <c r="AA48" s="1"/>
  <c r="Q48"/>
  <c r="K53" i="15" s="1"/>
  <c r="Z42" i="1"/>
  <c r="AB20" s="1"/>
  <c r="D77" i="15"/>
  <c r="H77"/>
  <c r="L77"/>
  <c r="H48" i="1"/>
  <c r="H55" s="1"/>
  <c r="X48"/>
  <c r="O38" i="15" s="1"/>
  <c r="AB21" i="1"/>
  <c r="M48"/>
  <c r="F8" i="15"/>
  <c r="F54" i="1"/>
  <c r="F56" s="1"/>
  <c r="O55"/>
  <c r="J53" i="15"/>
  <c r="E68" i="16"/>
  <c r="M181" i="15"/>
  <c r="N54" i="1"/>
  <c r="J8" i="15"/>
  <c r="F38"/>
  <c r="F55" i="1"/>
  <c r="N38" i="15"/>
  <c r="V55" i="1"/>
  <c r="H95" i="15"/>
  <c r="H83"/>
  <c r="H92" s="1"/>
  <c r="G77"/>
  <c r="K77"/>
  <c r="O77"/>
  <c r="E64" i="16"/>
  <c r="E95"/>
  <c r="J181" i="15"/>
  <c r="I53"/>
  <c r="M55" i="1"/>
  <c r="G95" i="15"/>
  <c r="O95"/>
  <c r="O83"/>
  <c r="O92" s="1"/>
  <c r="E94" i="16"/>
  <c r="N8" i="15"/>
  <c r="V54" i="1"/>
  <c r="Q54"/>
  <c r="K23" i="15"/>
  <c r="E38"/>
  <c r="D55" i="1"/>
  <c r="F95" i="15"/>
  <c r="F83"/>
  <c r="F92" s="1"/>
  <c r="N95"/>
  <c r="N83"/>
  <c r="N92" s="1"/>
  <c r="E56" i="16"/>
  <c r="E93"/>
  <c r="E92" s="1"/>
  <c r="E72"/>
  <c r="Z48" i="1"/>
  <c r="AB26" s="1"/>
  <c r="G8" i="15"/>
  <c r="H54" i="1"/>
  <c r="K8" i="15"/>
  <c r="P54" i="1"/>
  <c r="O8" i="15"/>
  <c r="X54" i="1"/>
  <c r="H53" i="15"/>
  <c r="K55" i="1"/>
  <c r="G30" i="2"/>
  <c r="E95" i="15"/>
  <c r="E83"/>
  <c r="E92" s="1"/>
  <c r="M95"/>
  <c r="AB23" i="1"/>
  <c r="Z26" i="4"/>
  <c r="F23" i="15"/>
  <c r="G54" i="1"/>
  <c r="J23" i="15"/>
  <c r="O54" i="1"/>
  <c r="N23" i="15"/>
  <c r="W54" i="1"/>
  <c r="D95" i="15"/>
  <c r="D83"/>
  <c r="D92" s="1"/>
  <c r="L95"/>
  <c r="L83"/>
  <c r="L92" s="1"/>
  <c r="D80"/>
  <c r="H80"/>
  <c r="L80"/>
  <c r="E26" i="1"/>
  <c r="M26"/>
  <c r="U26"/>
  <c r="B48"/>
  <c r="J48"/>
  <c r="R48"/>
  <c r="G9" i="15"/>
  <c r="G69" s="1"/>
  <c r="O9"/>
  <c r="K24"/>
  <c r="G39"/>
  <c r="O39"/>
  <c r="K54"/>
  <c r="K86"/>
  <c r="G89"/>
  <c r="G98" s="1"/>
  <c r="G134"/>
  <c r="O134"/>
  <c r="G142"/>
  <c r="O142"/>
  <c r="L182"/>
  <c r="H185"/>
  <c r="H189"/>
  <c r="D47" i="16"/>
  <c r="AB12" i="1"/>
  <c r="AB24"/>
  <c r="D26"/>
  <c r="L26"/>
  <c r="T26"/>
  <c r="I48"/>
  <c r="Y48"/>
  <c r="G58" i="5"/>
  <c r="O58"/>
  <c r="F9" i="15"/>
  <c r="N9"/>
  <c r="J24"/>
  <c r="F39"/>
  <c r="N39"/>
  <c r="J54"/>
  <c r="J86"/>
  <c r="F134"/>
  <c r="N134"/>
  <c r="F142"/>
  <c r="N142"/>
  <c r="K182"/>
  <c r="G185"/>
  <c r="O185"/>
  <c r="G189"/>
  <c r="O189"/>
  <c r="E46" i="16"/>
  <c r="C26" i="1"/>
  <c r="K26"/>
  <c r="S26"/>
  <c r="P48"/>
  <c r="H26" i="4"/>
  <c r="P20" i="5"/>
  <c r="F58"/>
  <c r="N58"/>
  <c r="E39" i="15"/>
  <c r="E69" s="1"/>
  <c r="M39"/>
  <c r="M69" s="1"/>
  <c r="I54"/>
  <c r="I86"/>
  <c r="E89"/>
  <c r="E98" s="1"/>
  <c r="M89"/>
  <c r="M98" s="1"/>
  <c r="E101"/>
  <c r="E110" s="1"/>
  <c r="M101"/>
  <c r="M110" s="1"/>
  <c r="I129"/>
  <c r="I133" s="1"/>
  <c r="I137"/>
  <c r="I141" s="1"/>
  <c r="N145"/>
  <c r="N181" s="1"/>
  <c r="F185"/>
  <c r="N185"/>
  <c r="F189"/>
  <c r="N189"/>
  <c r="D46" i="16"/>
  <c r="B26" i="1"/>
  <c r="J26"/>
  <c r="R26"/>
  <c r="G48"/>
  <c r="W48"/>
  <c r="E44" i="5"/>
  <c r="E54"/>
  <c r="M58"/>
  <c r="H54" i="15"/>
  <c r="D134"/>
  <c r="L134"/>
  <c r="D142"/>
  <c r="L142"/>
  <c r="I182"/>
  <c r="E185"/>
  <c r="M185"/>
  <c r="E189"/>
  <c r="M189"/>
  <c r="E45" i="16"/>
  <c r="E53"/>
  <c r="E52" s="1"/>
  <c r="I26" i="1"/>
  <c r="Y26"/>
  <c r="N48"/>
  <c r="F30" i="2"/>
  <c r="F26" i="4"/>
  <c r="P14" i="5"/>
  <c r="D42"/>
  <c r="D44"/>
  <c r="D54"/>
  <c r="D58"/>
  <c r="L58"/>
  <c r="K9" i="15"/>
  <c r="K69" s="1"/>
  <c r="K101"/>
  <c r="K110" s="1"/>
  <c r="D185"/>
  <c r="L185"/>
  <c r="D189"/>
  <c r="L189"/>
  <c r="D45" i="16"/>
  <c r="D49"/>
  <c r="D48" s="1"/>
  <c r="D53"/>
  <c r="D52" s="1"/>
  <c r="D93"/>
  <c r="D92" s="1"/>
  <c r="E48" i="1"/>
  <c r="U48"/>
  <c r="J9" i="15"/>
  <c r="J69" s="1"/>
  <c r="F24"/>
  <c r="N24"/>
  <c r="J101"/>
  <c r="J110" s="1"/>
  <c r="K185"/>
  <c r="K189"/>
  <c r="E8" i="16"/>
  <c r="E20"/>
  <c r="E24" s="1"/>
  <c r="L48" i="1"/>
  <c r="J185" i="15"/>
  <c r="J189"/>
  <c r="D12" i="16"/>
  <c r="D24" s="1"/>
  <c r="C48" i="1"/>
  <c r="S48"/>
  <c r="H101" i="15"/>
  <c r="H110" s="1"/>
  <c r="I185"/>
  <c r="I189"/>
  <c r="E47" i="16"/>
  <c r="O69" i="15" l="1"/>
  <c r="N69"/>
  <c r="P58" i="5"/>
  <c r="G31" i="2"/>
  <c r="G32" s="1"/>
  <c r="F31"/>
  <c r="F32" s="1"/>
  <c r="G38" i="15"/>
  <c r="H56" i="1"/>
  <c r="M38" i="15"/>
  <c r="O56" i="1"/>
  <c r="Q56"/>
  <c r="Q55"/>
  <c r="X55"/>
  <c r="X56" s="1"/>
  <c r="F68" i="15"/>
  <c r="G68"/>
  <c r="O68"/>
  <c r="J38"/>
  <c r="J68" s="1"/>
  <c r="N55" i="1"/>
  <c r="N56" s="1"/>
  <c r="D53" i="15"/>
  <c r="C55" i="1"/>
  <c r="F69" i="15"/>
  <c r="M83"/>
  <c r="M92" s="1"/>
  <c r="Y54" i="1"/>
  <c r="O23" i="15"/>
  <c r="J95"/>
  <c r="J83"/>
  <c r="J92" s="1"/>
  <c r="L38"/>
  <c r="R55" i="1"/>
  <c r="L53" i="15"/>
  <c r="S55" i="1"/>
  <c r="D8" i="15"/>
  <c r="B54" i="1"/>
  <c r="C54"/>
  <c r="D23" i="15"/>
  <c r="E8"/>
  <c r="E68" s="1"/>
  <c r="D54" i="1"/>
  <c r="D56" s="1"/>
  <c r="E54"/>
  <c r="E23" i="15"/>
  <c r="N68"/>
  <c r="E53"/>
  <c r="E55" i="1"/>
  <c r="J54"/>
  <c r="J56" s="1"/>
  <c r="H8" i="15"/>
  <c r="H23"/>
  <c r="K54" i="1"/>
  <c r="K56" s="1"/>
  <c r="L54"/>
  <c r="I8" i="15"/>
  <c r="I23"/>
  <c r="M54" i="1"/>
  <c r="M56" s="1"/>
  <c r="V56"/>
  <c r="M8" i="15"/>
  <c r="T54" i="1"/>
  <c r="T56" s="1"/>
  <c r="U54"/>
  <c r="M23" i="15"/>
  <c r="G83"/>
  <c r="G92" s="1"/>
  <c r="M53"/>
  <c r="U55" i="1"/>
  <c r="L8" i="15"/>
  <c r="R54" i="1"/>
  <c r="S54"/>
  <c r="L23" i="15"/>
  <c r="I38"/>
  <c r="L55" i="1"/>
  <c r="G55"/>
  <c r="G56" s="1"/>
  <c r="F53" i="15"/>
  <c r="I95"/>
  <c r="I83"/>
  <c r="I92" s="1"/>
  <c r="P55" i="1"/>
  <c r="P56" s="1"/>
  <c r="K38" i="15"/>
  <c r="K68" s="1"/>
  <c r="I55" i="1"/>
  <c r="G53" i="15"/>
  <c r="D38"/>
  <c r="B55" i="1"/>
  <c r="I54"/>
  <c r="G23" i="15"/>
  <c r="W55" i="1"/>
  <c r="W56" s="1"/>
  <c r="N53" i="15"/>
  <c r="Y55" i="1"/>
  <c r="O53" i="15"/>
  <c r="K95"/>
  <c r="K83"/>
  <c r="K92" s="1"/>
  <c r="J55" i="1"/>
  <c r="H38" i="15"/>
  <c r="M68" l="1"/>
  <c r="I68"/>
  <c r="AA55" i="1"/>
  <c r="AA54"/>
  <c r="C56"/>
  <c r="Z55"/>
  <c r="H68" i="15"/>
  <c r="E56" i="1"/>
  <c r="I56"/>
  <c r="L68" i="15"/>
  <c r="Y56" i="1"/>
  <c r="Z54"/>
  <c r="B56"/>
  <c r="R56"/>
  <c r="D68" i="15"/>
  <c r="S56" i="1"/>
  <c r="U56"/>
  <c r="L56"/>
  <c r="Z56" l="1"/>
  <c r="AA56"/>
</calcChain>
</file>

<file path=xl/sharedStrings.xml><?xml version="1.0" encoding="utf-8"?>
<sst xmlns="http://schemas.openxmlformats.org/spreadsheetml/2006/main" count="2007" uniqueCount="302">
  <si>
    <t>Plano de Ação Socioambiental</t>
  </si>
  <si>
    <r>
      <rPr>
        <b/>
        <sz val="11"/>
        <color rgb="FF000000"/>
        <rFont val="Calibri"/>
        <family val="2"/>
        <charset val="1"/>
      </rPr>
      <t>TEMA 1:</t>
    </r>
    <r>
      <rPr>
        <sz val="11"/>
        <color rgb="FF000000"/>
        <rFont val="Calibri"/>
        <family val="2"/>
        <charset val="1"/>
      </rPr>
      <t xml:space="preserve"> Insumos e Materiais - Papel</t>
    </r>
  </si>
  <si>
    <t xml:space="preserve">Indicadores: </t>
  </si>
  <si>
    <t>1. Consumo de papel branco</t>
  </si>
  <si>
    <t>2. Gasto com aquisição de papel branco</t>
  </si>
  <si>
    <t>Unidade</t>
  </si>
  <si>
    <t>Anual/2020</t>
  </si>
  <si>
    <t>Consumo</t>
  </si>
  <si>
    <t>Gasto (R$)</t>
  </si>
  <si>
    <t>Seção Judiciária do Tocantins</t>
  </si>
  <si>
    <t>Diretoria do Foro</t>
  </si>
  <si>
    <t>Secretaria Administrativa</t>
  </si>
  <si>
    <t>1ª Vara Federal</t>
  </si>
  <si>
    <t>2ª Vara Federal</t>
  </si>
  <si>
    <t>3ª Vara Federal</t>
  </si>
  <si>
    <t>4ª Vara Federal</t>
  </si>
  <si>
    <t>5ª Vara Federal</t>
  </si>
  <si>
    <t>Turma Recursal</t>
  </si>
  <si>
    <t>Subseção Judiciária de Araguaína</t>
  </si>
  <si>
    <t>Diretoria da Vara</t>
  </si>
  <si>
    <t>Secretaria da Vara</t>
  </si>
  <si>
    <t>Subseção Judiciária de Gurupi</t>
  </si>
  <si>
    <t>Vara Única de Gurupi</t>
  </si>
  <si>
    <t>TOTAL GERAL - PAPEL BRANCO</t>
  </si>
  <si>
    <t>3. Consumo de papel reciclado</t>
  </si>
  <si>
    <t>4. Gasto com aquisição de papel reciclado</t>
  </si>
  <si>
    <t>TOTAL GERAL - PAPEL RECICLADO</t>
  </si>
  <si>
    <t>5. Consumo total de papel branco e reciclado</t>
  </si>
  <si>
    <t xml:space="preserve">TOTAL GERAL - PAPEL </t>
  </si>
  <si>
    <r>
      <rPr>
        <b/>
        <sz val="11"/>
        <color rgb="FF000000"/>
        <rFont val="Calibri"/>
        <family val="2"/>
        <charset val="1"/>
      </rPr>
      <t>TEMA 1:</t>
    </r>
    <r>
      <rPr>
        <sz val="11"/>
        <color rgb="FF000000"/>
        <rFont val="Calibri"/>
        <family val="2"/>
        <charset val="1"/>
      </rPr>
      <t xml:space="preserve"> Insumos e Materiais - Descartáveis e água mineral engarrafada</t>
    </r>
  </si>
  <si>
    <t>6. Consumo de copos de 200 ml descartáveis</t>
  </si>
  <si>
    <t>7. Gasto com aquisição de copos de 200 ml</t>
  </si>
  <si>
    <t>1º Semestre/2020
(Janeiro a Junho)</t>
  </si>
  <si>
    <t>2º Semestre/2020
(Julho a Dezembro)</t>
  </si>
  <si>
    <t>Anual/2020
(Janeiro a Dezembro)</t>
  </si>
  <si>
    <t>TOTAL GERAL - COPOS 200 ML</t>
  </si>
  <si>
    <t>8. Consumo de copos de 50 ml descartáveis</t>
  </si>
  <si>
    <t>9. Gasto com aquisição de copos de 50 ml</t>
  </si>
  <si>
    <t>TOTAL GERAL - COPOS 50 ML</t>
  </si>
  <si>
    <t>10. Gasto total com aquisição de copos descartáveis</t>
  </si>
  <si>
    <t>TOTAL GERAL - COPOS DESCART.</t>
  </si>
  <si>
    <t xml:space="preserve">11. Consumo de água envasada em embalagens plásticas (com e sem gás – explicitar o volume em ml ou litro) </t>
  </si>
  <si>
    <t>13. Gasto com aquisição de água envasada em embalagens plásticas (com e sem gás – explicitar o volume em ml ou litro)</t>
  </si>
  <si>
    <t>TOTAL GERAL - Água Engarrafada</t>
  </si>
  <si>
    <t>12. Consumo de garrafões de água de 20 litros</t>
  </si>
  <si>
    <t>14. Gasto com aquisição de garrafões de 20 litros</t>
  </si>
  <si>
    <t>TOTAL GERAL - Garrafões 20 L</t>
  </si>
  <si>
    <r>
      <rPr>
        <b/>
        <sz val="11"/>
        <color rgb="FF000000"/>
        <rFont val="Calibri"/>
        <family val="2"/>
        <charset val="1"/>
      </rPr>
      <t>TEMA 1:</t>
    </r>
    <r>
      <rPr>
        <sz val="11"/>
        <color rgb="FF000000"/>
        <rFont val="Calibri"/>
        <family val="2"/>
        <charset val="1"/>
      </rPr>
      <t xml:space="preserve"> Insumos e Materiais - Impressões e Equipamentos</t>
    </r>
  </si>
  <si>
    <t>15. Impressões de documentos totais</t>
  </si>
  <si>
    <t>16. Equipamentos instalados</t>
  </si>
  <si>
    <t>Anual/2020
(Janiero a Dezembro)</t>
  </si>
  <si>
    <t>Quant. Tonner Utilizados</t>
  </si>
  <si>
    <t>Valor</t>
  </si>
  <si>
    <t>TOTAL GERAL</t>
  </si>
  <si>
    <t>17. Performance dos equipamentos instalados (índice de ociosidade baseada na capacidade máxima de impressão)</t>
  </si>
  <si>
    <t>Impressoras Instalados</t>
  </si>
  <si>
    <t>18. Gasto com aquisições de suprimentos</t>
  </si>
  <si>
    <t>19. Gasto com aquisição de impressoras</t>
  </si>
  <si>
    <t>20. Gasto com contratos de outsourcing de impressão (equipamento + manutenção + impressão por folha + suprimento)</t>
  </si>
  <si>
    <r>
      <rPr>
        <b/>
        <sz val="11"/>
        <color rgb="FF000000"/>
        <rFont val="Calibri"/>
        <family val="2"/>
        <charset val="1"/>
      </rPr>
      <t>TEMA 2:</t>
    </r>
    <r>
      <rPr>
        <sz val="11"/>
        <color rgb="FF000000"/>
        <rFont val="Calibri"/>
        <family val="2"/>
        <charset val="1"/>
      </rPr>
      <t xml:space="preserve"> Energia Elétrica</t>
    </r>
  </si>
  <si>
    <t>21. Consumo de energia elétrica</t>
  </si>
  <si>
    <t>22. Consumo de energia elétrica por área construída</t>
  </si>
  <si>
    <t xml:space="preserve">23. Gasto com energia elétrica </t>
  </si>
  <si>
    <t xml:space="preserve">24. Gasto com energia elétrica </t>
  </si>
  <si>
    <t>Seção Judiciária do Tocantins
Ed. Sede</t>
  </si>
  <si>
    <t>Consumo (Kwh)</t>
  </si>
  <si>
    <t>Fora de Ponta</t>
  </si>
  <si>
    <t>Ponta</t>
  </si>
  <si>
    <t>Consumo Total</t>
  </si>
  <si>
    <t>Vlr Total</t>
  </si>
  <si>
    <t>Seção Judiciária do Tocantins
Ed. Anexo</t>
  </si>
  <si>
    <t>Subseção Judiciária de Araguaína
Sede</t>
  </si>
  <si>
    <t>Subseção Judiciária de Araguaína
Anexo</t>
  </si>
  <si>
    <t>25. Adequação do contrato de demanda (fora de ponta)</t>
  </si>
  <si>
    <t>26. Adequação do contrato de demanda (ponta)</t>
  </si>
  <si>
    <t>Demanda</t>
  </si>
  <si>
    <t>Medida</t>
  </si>
  <si>
    <t>Faturada</t>
  </si>
  <si>
    <t>Sede</t>
  </si>
  <si>
    <t>Anexo</t>
  </si>
  <si>
    <t>ARN</t>
  </si>
  <si>
    <t>GUR</t>
  </si>
  <si>
    <t>Consumo Mensal</t>
  </si>
  <si>
    <t>Gasto Mensal</t>
  </si>
  <si>
    <r>
      <rPr>
        <b/>
        <sz val="11"/>
        <color rgb="FF000000"/>
        <rFont val="Calibri"/>
        <family val="2"/>
        <charset val="1"/>
      </rPr>
      <t>TEMA 3:</t>
    </r>
    <r>
      <rPr>
        <sz val="11"/>
        <color rgb="FF000000"/>
        <rFont val="Calibri"/>
        <family val="2"/>
        <charset val="1"/>
      </rPr>
      <t xml:space="preserve"> Água e Esgoto</t>
    </r>
  </si>
  <si>
    <t>27. Volume de água consumido</t>
  </si>
  <si>
    <t>28. Volume de água por área construída</t>
  </si>
  <si>
    <t>29. Gasto com água</t>
  </si>
  <si>
    <t>30. Gasto com água por área construída</t>
  </si>
  <si>
    <r>
      <rPr>
        <b/>
        <sz val="11"/>
        <color rgb="FF000000"/>
        <rFont val="Calibri"/>
        <family val="2"/>
        <charset val="1"/>
      </rPr>
      <t>Consumo (m</t>
    </r>
    <r>
      <rPr>
        <b/>
        <vertAlign val="superscript"/>
        <sz val="11"/>
        <color rgb="FF000000"/>
        <rFont val="Calibri"/>
        <family val="2"/>
        <charset val="1"/>
      </rPr>
      <t>3</t>
    </r>
    <r>
      <rPr>
        <b/>
        <sz val="11"/>
        <color rgb="FF000000"/>
        <rFont val="Calibri"/>
        <family val="2"/>
        <charset val="1"/>
      </rPr>
      <t>)</t>
    </r>
  </si>
  <si>
    <r>
      <rPr>
        <b/>
        <sz val="11"/>
        <color rgb="FF000000"/>
        <rFont val="Calibri"/>
        <family val="2"/>
        <charset val="1"/>
      </rPr>
      <t>TEMA 4:</t>
    </r>
    <r>
      <rPr>
        <sz val="11"/>
        <color rgb="FF000000"/>
        <rFont val="Calibri"/>
        <family val="2"/>
        <charset val="1"/>
      </rPr>
      <t xml:space="preserve"> Gestão de Resíduos</t>
    </r>
  </si>
  <si>
    <t>31. Destinação de papel para reciclagem</t>
  </si>
  <si>
    <t>32. Destinação de suprimentos de impressão para reciclagem</t>
  </si>
  <si>
    <t>33. Destinação de plástico para reciclagem</t>
  </si>
  <si>
    <t>34. Destinação de lâmpadas encaminhadas para descontaminação</t>
  </si>
  <si>
    <t>35. Destinação de pilhas e baterias encaminhadas para descontaminação</t>
  </si>
  <si>
    <t>36. Destinação de madeiras para reaproveitamento</t>
  </si>
  <si>
    <t>37. Destinação de vidros para reciclagem</t>
  </si>
  <si>
    <t>38. Destinação de metais para a reciclagem</t>
  </si>
  <si>
    <t xml:space="preserve">39. Destinação de resíduos de saúde para descontaminação </t>
  </si>
  <si>
    <t>42. Total de material reciclável destinado às cooperativas</t>
  </si>
  <si>
    <t>Material</t>
  </si>
  <si>
    <t>Papel (Kg)</t>
  </si>
  <si>
    <t>Suprimentos de impressão (Kg)</t>
  </si>
  <si>
    <t>Sem destinação</t>
  </si>
  <si>
    <t>Plástico (Kg)</t>
  </si>
  <si>
    <t>Lâmpadas (Unidades)</t>
  </si>
  <si>
    <t>Pilhas e Baterias (Kg)</t>
  </si>
  <si>
    <t>Madeiras (Kg)</t>
  </si>
  <si>
    <t>Vidros (Kg)</t>
  </si>
  <si>
    <t>Metais (Kg)</t>
  </si>
  <si>
    <t>Resíduos de Saúde (Kg)</t>
  </si>
  <si>
    <t>40. Destinação de resíduos de obras à reciclagem</t>
  </si>
  <si>
    <t>41. Destinação de resíduos de informática (fitas, cabos, mídias, dentre outros) à reciclagem</t>
  </si>
  <si>
    <t>Resídous de Obras (Kg)</t>
  </si>
  <si>
    <t>Resíduos de Informática (Kg)</t>
  </si>
  <si>
    <r>
      <rPr>
        <b/>
        <sz val="11"/>
        <color rgb="FF000000"/>
        <rFont val="Calibri"/>
        <family val="2"/>
        <charset val="1"/>
      </rPr>
      <t>TEMA 5:</t>
    </r>
    <r>
      <rPr>
        <sz val="11"/>
        <color rgb="FF000000"/>
        <rFont val="Calibri"/>
        <family val="2"/>
        <charset val="1"/>
      </rPr>
      <t xml:space="preserve"> Qualidade de Vida no Ambiente de Trabalho</t>
    </r>
  </si>
  <si>
    <t>43. Participação dos servidores e/ou ações voltadas para a qualidade de vida no trabalho</t>
  </si>
  <si>
    <t>44. Participação de servidores em ações solidárias (ex: inclusão digital, alfabetização, campanhas voluntárias)</t>
  </si>
  <si>
    <t>45. Ações de inclusão para servidores com deficiência</t>
  </si>
  <si>
    <t>Servidores participantes em ações de Qualidade de Vida</t>
  </si>
  <si>
    <t>Servidores participantes em ações Solidárias</t>
  </si>
  <si>
    <t>Quantidade de Ações de Inclusão</t>
  </si>
  <si>
    <r>
      <rPr>
        <b/>
        <sz val="11"/>
        <color rgb="FF000000"/>
        <rFont val="Calibri"/>
        <family val="2"/>
        <charset val="1"/>
      </rPr>
      <t>TEMA 6:</t>
    </r>
    <r>
      <rPr>
        <sz val="11"/>
        <color rgb="FF000000"/>
        <rFont val="Calibri"/>
        <family val="2"/>
        <charset val="1"/>
      </rPr>
      <t xml:space="preserve"> Contratações Sustentáveis - Telefonia</t>
    </r>
  </si>
  <si>
    <t>46. Gasto médio do contrato de telefonia fixa</t>
  </si>
  <si>
    <t>48. Gasto total do contrato de telefonia fixa</t>
  </si>
  <si>
    <t>Qtde de Linhas</t>
  </si>
  <si>
    <t>TOTAL GERAL - Telefonia fixa</t>
  </si>
  <si>
    <t>Anual/2019</t>
  </si>
  <si>
    <t>47. Gasto médio do contrato de telefonia móvel</t>
  </si>
  <si>
    <t>49. Gasto total do contrato de telefonia móvel</t>
  </si>
  <si>
    <t>TOTAL GERAL - Telefonia móvel</t>
  </si>
  <si>
    <t>TEMA 6: Contratações Sustentáveis - Vigilância</t>
  </si>
  <si>
    <t>50. Valor inicial do posto</t>
  </si>
  <si>
    <t>51. Valor atual do posto</t>
  </si>
  <si>
    <t>Valor total do Contrato (R$)</t>
  </si>
  <si>
    <t>Valor total da Repactuação (R$)</t>
  </si>
  <si>
    <t>Quantidade de postos de trabalho</t>
  </si>
  <si>
    <t>TEMA 6: Contratações Sustentáveis - Limpeza</t>
  </si>
  <si>
    <t>52. Gasto de limpeza pela área construída</t>
  </si>
  <si>
    <t>53. Grau de repactuação</t>
  </si>
  <si>
    <t>54. Gasto com material de limpeza</t>
  </si>
  <si>
    <t>Gasto c/ Material de Limpeza</t>
  </si>
  <si>
    <t>55. Valor gasto com reformas nas unidades</t>
  </si>
  <si>
    <t>Gasto c/ reformas (R$)</t>
  </si>
  <si>
    <r>
      <rPr>
        <b/>
        <sz val="11"/>
        <color rgb="FF000000"/>
        <rFont val="Calibri"/>
        <family val="2"/>
        <charset val="1"/>
      </rPr>
      <t>TEMA 6:</t>
    </r>
    <r>
      <rPr>
        <sz val="11"/>
        <color rgb="FF000000"/>
        <rFont val="Calibri"/>
        <family val="2"/>
        <charset val="1"/>
      </rPr>
      <t xml:space="preserve"> Contratações Sustentáveis - Veículos</t>
    </r>
  </si>
  <si>
    <t>56. Consumo de gasolina da frota oficial de veículos</t>
  </si>
  <si>
    <t>57. Consumo de etanol da frota oficial de veículos</t>
  </si>
  <si>
    <t>58. Consumo de diesel da frota oficial de veículos</t>
  </si>
  <si>
    <t>Combustivel</t>
  </si>
  <si>
    <t>Anual
(Janeiro a Dezembro)</t>
  </si>
  <si>
    <t>Gasolina</t>
  </si>
  <si>
    <t>Km Rodados</t>
  </si>
  <si>
    <t>Qtde. Litros</t>
  </si>
  <si>
    <t>Etanol</t>
  </si>
  <si>
    <t>Diesel</t>
  </si>
  <si>
    <t xml:space="preserve">59. Veículos para transporte de servidores, tramitação de documentos e demais atividades funcionais </t>
  </si>
  <si>
    <t>60. Veículos para transporte de magistrados</t>
  </si>
  <si>
    <t>Tipos de Veículos</t>
  </si>
  <si>
    <t>Qtde de Vaículos</t>
  </si>
  <si>
    <t>Transporte de servidores, tramitação de documentos e demais atividades funcionais</t>
  </si>
  <si>
    <t>Transporte de magistrados</t>
  </si>
  <si>
    <t>61. Gasto com manutenção dos veículos da frota</t>
  </si>
  <si>
    <t>Quantidade de Veículos</t>
  </si>
  <si>
    <t>Gasto c/ Manutenção (R$)</t>
  </si>
  <si>
    <t>TEMA 8: Sensibilização e capacitação contínua</t>
  </si>
  <si>
    <t>62. Sensibilização e capacitação do corpo funcional e força de trabalho auxiliar</t>
  </si>
  <si>
    <t>Qtde. de ações de Sensibilização</t>
  </si>
  <si>
    <t>Controle de Indicadores - Mensais (até dia 20 de cada mês)</t>
  </si>
  <si>
    <t>Indicador</t>
  </si>
  <si>
    <t>Fórmula</t>
  </si>
  <si>
    <t>Quantidade (resmas) de papel branco utilizada</t>
  </si>
  <si>
    <t>Gasto – valor (R$) – com a compra de papel branco</t>
  </si>
  <si>
    <t>Quantidade (resmas) de papel reciclado utilizada</t>
  </si>
  <si>
    <t>Gasto – valor (R$) – com a compra de papel reciclado</t>
  </si>
  <si>
    <t>Quantidade total de resmas de papel branco e reciclado utilizadas</t>
  </si>
  <si>
    <t>Quantidade de Kwh consumidos</t>
  </si>
  <si>
    <t>Quantidade de Kwh consumidos/total da área construída</t>
  </si>
  <si>
    <t xml:space="preserve">Valor (R$) da fatura </t>
  </si>
  <si>
    <t>Valor Total</t>
  </si>
  <si>
    <t>Valor (R$) da fatura/total da área construída</t>
  </si>
  <si>
    <t>Demanda registrada fora de ponta/demanda contratada fora de ponta (%)</t>
  </si>
  <si>
    <t>Seção Judiciária do Tocantins - Ed. Sede</t>
  </si>
  <si>
    <t>Seção Judiciária do Tocantins - Ed. Anexo</t>
  </si>
  <si>
    <t>Não se aplica</t>
  </si>
  <si>
    <t>Demanda registrada ponta/Demanda contratada ponta (%)</t>
  </si>
  <si>
    <t>Quantidade de m³ de água</t>
  </si>
  <si>
    <t>Quantidade de m³ de água/total área construída</t>
  </si>
  <si>
    <t>Valor (R$) da fatura</t>
  </si>
  <si>
    <t>Valor (R$) da fatura/área total construída</t>
  </si>
  <si>
    <t>Quantidade (kg) de papel destinado à reciclagem</t>
  </si>
  <si>
    <t xml:space="preserve">Quantidade (kg) de suprimentos de impressão destinados à reciclagem </t>
  </si>
  <si>
    <t xml:space="preserve"> Quantidade (kg) de plástico destinado à reciclagem</t>
  </si>
  <si>
    <t xml:space="preserve">Quantidade (unidades) de lâmpadas encaminhadas para descontaminação </t>
  </si>
  <si>
    <t xml:space="preserve"> Quantidade (kg) de pilhas e baterias encaminhadas para descontaminação</t>
  </si>
  <si>
    <t xml:space="preserve"> Quantidade (kg) de madeira destinada à reciclagem</t>
  </si>
  <si>
    <t xml:space="preserve">Quantidade (kg) de vidros destinados à reciclagem </t>
  </si>
  <si>
    <t xml:space="preserve">Quantidade (kg) de metais destinados à reciclagem </t>
  </si>
  <si>
    <t xml:space="preserve">Quantidade (kg) de resíduos de saúde destinados à descontaminação </t>
  </si>
  <si>
    <t xml:space="preserve"> Quantidade (kg) de resíduos recicláveis destinados às cooperativas</t>
  </si>
  <si>
    <t>Valor (R$) da fatura/quantidade de linhas</t>
  </si>
  <si>
    <t>Valor (R$) da fatura de telefonia fixa</t>
  </si>
  <si>
    <t>Valor (R$) da fatura de telefonia móvel</t>
  </si>
  <si>
    <t>Quantidade de litros de gasolina consumidos/quantidade de km rodados</t>
  </si>
  <si>
    <t>Consumo (Km/l)</t>
  </si>
  <si>
    <t>Quantidade de litros de etanol consumidos/quantidade de km rodados</t>
  </si>
  <si>
    <t>Quantidade de litros de diesel consumidos/quantidade de km rodados</t>
  </si>
  <si>
    <t>Ativo</t>
  </si>
  <si>
    <t>Requisitados</t>
  </si>
  <si>
    <t>Sem Vinculo</t>
  </si>
  <si>
    <t>Terceirizados</t>
  </si>
  <si>
    <t>Estagiários</t>
  </si>
  <si>
    <t>Voluntários</t>
  </si>
  <si>
    <t>Inativo</t>
  </si>
  <si>
    <t>Pensionista</t>
  </si>
  <si>
    <t>Magistrados</t>
  </si>
  <si>
    <t>Area</t>
  </si>
  <si>
    <t>Controle de Indicadores - Semestrais (até dia 28 de fevereiro de 31 de agosto)</t>
  </si>
  <si>
    <t>Quantidade (centos) de copos 200 ml/total corpo funcional + força de trabalho auxiliar</t>
  </si>
  <si>
    <t>Gasto (R$) com a compra de copos de 200 ml</t>
  </si>
  <si>
    <t>Quantidade (centos) de copos de 50 ml/total corpo funcional + força de trabalho auxiliar</t>
  </si>
  <si>
    <t>Gasto (R$) com a compra de copos 50 ml</t>
  </si>
  <si>
    <t>Gasto(R$) com a compra de copos descartáveis (200ml + 50ml)</t>
  </si>
  <si>
    <t>Quantidade (unidades) de garrafas descartáveis consumidas</t>
  </si>
  <si>
    <t>Consumo de garrafões de água de 20 litros</t>
  </si>
  <si>
    <t xml:space="preserve">13. Gasto com aquisição de água envasada em embalagens plásticas (com e sem gás – explicitar o volume em ml ou litro) </t>
  </si>
  <si>
    <t>Gasto (R$) com a compra de garrafinhas plásticas (com e sem gás)</t>
  </si>
  <si>
    <t>Gasto (R$) com a compra de garrafões 20 litros</t>
  </si>
  <si>
    <t>Quantidade total de impressões/corpo funcional + força de trabalho auxiliar</t>
  </si>
  <si>
    <t>Quantidade de equipamentos instalados por unidade de trabalho</t>
  </si>
  <si>
    <t>Quantidade de impressões/ equipamentos instalados por unidade de trabalho</t>
  </si>
  <si>
    <t>Controle de Indicadores - Anuais (até dia 28 de fevereiro)</t>
  </si>
  <si>
    <t>Fórmula: Gasto (R$)  com a compra de suprimentos</t>
  </si>
  <si>
    <t>Fórmula: Gasto (R$)  com a compra de equipamentos de impressão</t>
  </si>
  <si>
    <t>Fórmula: Gasto (R$)  com o posto de impressão</t>
  </si>
  <si>
    <t xml:space="preserve">Quantidade (kg) de resíduos de obras destinados à reciclagem </t>
  </si>
  <si>
    <t>Quantidade (kg) de resíduos de informática (fitas, cabos, mídias, dentre outros) destinados à reciclagem</t>
  </si>
  <si>
    <t>Fórmula: (Quantidade de servidores que participaram de ações de qualidade de vida/total de servidores da instituição) x 100</t>
  </si>
  <si>
    <t>Fórmula: (Quantidade de servidores que participaram de ações solidárias/total de servidores da instituição) x 100</t>
  </si>
  <si>
    <t>Fórmula: Quantidade de ações de inclusão</t>
  </si>
  <si>
    <t>Fórmula: Valor total anual do contrato/quantidade de postos</t>
  </si>
  <si>
    <t>Fórmula: Valor total anual de repactuação/valor total anual de assinatura do contrato</t>
  </si>
  <si>
    <t>Fórmula: Valor (R$) anual do contrato/área construída</t>
  </si>
  <si>
    <t>Fórmula: Valor total anual de repactuação/valor total anual da assinatura do contrato</t>
  </si>
  <si>
    <t>Fórmula: Gasto (R$)  com aquisição de material de limpeza</t>
  </si>
  <si>
    <t>Fórmula: Gasto (R$) com reformas nas unidades no ano vigente/ Valor gasto com reformas no ano anterior</t>
  </si>
  <si>
    <t>Fórmula: Quantidade de veículos utilizados no transporte de servidores, tramitação de documentos e demais atividades funcionais/total de servidores</t>
  </si>
  <si>
    <t>Fórmula: Quantidade de veículos utilizados no transporte de magistrados /total de magistrados</t>
  </si>
  <si>
    <t>Fórmula: Valor (R$) da fatura do total de contratos de manutenção/ quantidade de veículos</t>
  </si>
  <si>
    <t xml:space="preserve">Fórmula: Quantidade de ações de sensibilização e capacitação </t>
  </si>
  <si>
    <t>Fórmula: Quantidade (resmas) de papel branco utilizada</t>
  </si>
  <si>
    <t>Mensal e anual</t>
  </si>
  <si>
    <t>Fórmula: Gasto – valor (R$) – com a compra de papel branco</t>
  </si>
  <si>
    <t>Fórmula: Quantidade (resmas) de papel reciclado utilizada</t>
  </si>
  <si>
    <t>Fórmula: Gasto – valor (R$) – com a compra de papel reciclado</t>
  </si>
  <si>
    <t>Fórmula: Quantidade total de resmas de papel branco e reciclado utilizadas</t>
  </si>
  <si>
    <t>Fórmula: Quantidade (centos) de copos 200 ml/total corpo funcional + força de trabalho auxiliar</t>
  </si>
  <si>
    <t>Semestral e anual</t>
  </si>
  <si>
    <t>Fórmula: Gasto (R$) com a compra de copos de 200 ml</t>
  </si>
  <si>
    <t>Fórmula: Quantidade (centos) de copos de 50 ml/total corpo funcional + força de trabalho auxiliar</t>
  </si>
  <si>
    <t>Fórmula: Gasto (R$) com a compra de copos 50 ml</t>
  </si>
  <si>
    <t>Fórmula: Gasto(R$) com a compra de copos descartáveis (200ml + 50ml)</t>
  </si>
  <si>
    <t>Fórmula: Quantidade (unidades) de garrafas descartáveis consumidas</t>
  </si>
  <si>
    <t>Fórmula: Consumo de garrafões de água de 20 litros</t>
  </si>
  <si>
    <t>Fórmula: Gasto (R$) com a compra de garrafinhas plásticas (com e sem gás)</t>
  </si>
  <si>
    <t>Fórmula: Gasto (R$) com a compra de garrafões 20 litros</t>
  </si>
  <si>
    <t>Fórmula: Quantidade total de impressões/corpo funcional + força de trabalho auxiliar</t>
  </si>
  <si>
    <t>Fórmula: Quantidade de equipamentos instalados por unidade de trabalho</t>
  </si>
  <si>
    <t>Fórmula: Quantidade de impressões/ equipamentos instalados por unidade de trabalho</t>
  </si>
  <si>
    <t>Semestral</t>
  </si>
  <si>
    <t>Anual</t>
  </si>
  <si>
    <t>Fórmula: Quantidade de Kwh consumidos</t>
  </si>
  <si>
    <t>Fórmula: Quantidade de Kwh consumidos/total da área construída</t>
  </si>
  <si>
    <t xml:space="preserve">Fórmula: Valor (R$) da fatura </t>
  </si>
  <si>
    <t>Fórmula: Valor (R$) da fatura/total da área construída</t>
  </si>
  <si>
    <t>Fórmula: Demanda registrada fora de ponta/demanda contratada fora de ponta (%)</t>
  </si>
  <si>
    <t>Mensal</t>
  </si>
  <si>
    <t>Fórmula: Demanda registrada ponta/Demanda contratada ponta (%)</t>
  </si>
  <si>
    <t>Fórmula: Quantidade de m³ de água</t>
  </si>
  <si>
    <t>Fórmula: Quantidade de m³ de água/total área construída</t>
  </si>
  <si>
    <t>Fórmula: Valor (R$) da fatura</t>
  </si>
  <si>
    <t>Fórmula: Valor (R$) da fatura/área total construída</t>
  </si>
  <si>
    <t>Fórmula: Quantidade (kg) de papel destinado à reciclagem</t>
  </si>
  <si>
    <t>Mensal e semestral</t>
  </si>
  <si>
    <t xml:space="preserve">Fórmula: Quantidade (kg) de suprimentos de impressão destinados à reciclagem </t>
  </si>
  <si>
    <t>Fórmula:  Quantidade (kg) de plástico destinado à reciclagem</t>
  </si>
  <si>
    <t xml:space="preserve">Fórmula: Quantidade (unidades) de lâmpadas encaminhadas para descontaminação </t>
  </si>
  <si>
    <t>Fórmula:  Quantidade (kg) de pilhas e baterias encaminhadas para descontaminação</t>
  </si>
  <si>
    <t>Fórmula:  Quantidade (kg) de madeira destinada à reciclagem</t>
  </si>
  <si>
    <t xml:space="preserve">Fórmula: Quantidade (kg) de vidros destinados à reciclagem </t>
  </si>
  <si>
    <t xml:space="preserve">Fórmula: Quantidade (kg) de metais destinados à reciclagem </t>
  </si>
  <si>
    <t xml:space="preserve">Fórmula: Quantidade (kg) de resíduos de saúde destinados à descontaminação </t>
  </si>
  <si>
    <t xml:space="preserve">Fórmula: Quantidade (kg) de resíduos de obras destinados à reciclagem </t>
  </si>
  <si>
    <t>Fórmula: Quantidade (kg) de resíduos de informática (fitas, cabos, mídias, dentre outros) destinados à reciclagem</t>
  </si>
  <si>
    <t>Fórmula:  Quantidade (kg) de resíduos recicláveis destinados às cooperativas</t>
  </si>
  <si>
    <t>Fórmula: Valor (R$) da fatura/quantidade de linhas</t>
  </si>
  <si>
    <t>Fórmula: Valor (R$) da fatura de telefonia fixa</t>
  </si>
  <si>
    <t>Fórmula: Valor (R$) da fatura de telefonia móvel</t>
  </si>
  <si>
    <t>Fórmula: Quantidade de litros de gasolina consumidos/quantidade de km rodados</t>
  </si>
  <si>
    <t>Mensal e Anual</t>
  </si>
  <si>
    <t>Fórmula: Quantidade de litros de etanol consumidos/quantidade de km rodados</t>
  </si>
  <si>
    <t>Fórmula: Quantidade de litros de diesel consumidos/quantidade de km rodados</t>
  </si>
</sst>
</file>

<file path=xl/styles.xml><?xml version="1.0" encoding="utf-8"?>
<styleSheet xmlns="http://schemas.openxmlformats.org/spreadsheetml/2006/main">
  <numFmts count="9">
    <numFmt numFmtId="164" formatCode="_-* #,##0.00_-;\-* #,##0.00_-;_-* \-??_-;_-@_-"/>
    <numFmt numFmtId="165" formatCode="\ #,##0.00\ ;\-#,##0.00\ ;\-#\ ;\ @\ "/>
    <numFmt numFmtId="166" formatCode="_-* #,##0_-;\-* #,##0_-;_-* \-??_-;_-@_-"/>
    <numFmt numFmtId="167" formatCode="_-* #,##0.000_-;\-* #,##0.000_-;_-* \-??_-;_-@_-"/>
    <numFmt numFmtId="168" formatCode="0.0000"/>
    <numFmt numFmtId="169" formatCode="&quot;R$ &quot;#,##0.00;[Red]&quot;-R$ &quot;#,##0.00"/>
    <numFmt numFmtId="170" formatCode="#,##0\ ;\-#,##0\ ;\-#\ ;@\ "/>
    <numFmt numFmtId="171" formatCode="#,##0.00\ ;\-#,##0.00\ ;\-#\ ;@\ "/>
    <numFmt numFmtId="172" formatCode="\ #,##0\ ;\-#,##0\ ;\-#\ ;\ @\ "/>
  </numFmts>
  <fonts count="7">
    <font>
      <sz val="11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vertAlign val="superscript"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87F995"/>
        <bgColor rgb="FFCCFF99"/>
      </patternFill>
    </fill>
    <fill>
      <patternFill patternType="solid">
        <fgColor rgb="FFE8FFD1"/>
        <bgColor rgb="FFFFFFFF"/>
      </patternFill>
    </fill>
    <fill>
      <patternFill patternType="solid">
        <fgColor rgb="FFCCFF99"/>
        <bgColor rgb="FFE8FFD1"/>
      </patternFill>
    </fill>
    <fill>
      <patternFill patternType="solid">
        <fgColor rgb="FFFFFFFF"/>
        <bgColor rgb="FFE8FFD1"/>
      </patternFill>
    </fill>
  </fills>
  <borders count="4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4">
    <xf numFmtId="0" fontId="0" fillId="0" borderId="0"/>
    <xf numFmtId="164" fontId="6" fillId="0" borderId="0" applyBorder="0" applyProtection="0"/>
    <xf numFmtId="9" fontId="6" fillId="0" borderId="0" applyBorder="0" applyProtection="0"/>
    <xf numFmtId="165" fontId="6" fillId="0" borderId="0"/>
  </cellStyleXfs>
  <cellXfs count="366">
    <xf numFmtId="0" fontId="0" fillId="0" borderId="0" xfId="0"/>
    <xf numFmtId="0" fontId="2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3" borderId="5" xfId="0" applyFont="1" applyFill="1" applyBorder="1"/>
    <xf numFmtId="166" fontId="2" fillId="3" borderId="6" xfId="1" applyNumberFormat="1" applyFont="1" applyFill="1" applyBorder="1" applyAlignment="1" applyProtection="1">
      <alignment horizontal="center" vertical="center"/>
    </xf>
    <xf numFmtId="164" fontId="2" fillId="3" borderId="7" xfId="1" applyFont="1" applyFill="1" applyBorder="1" applyAlignment="1" applyProtection="1">
      <alignment horizontal="center" vertical="center"/>
    </xf>
    <xf numFmtId="0" fontId="0" fillId="3" borderId="8" xfId="0" applyFont="1" applyFill="1" applyBorder="1" applyAlignment="1">
      <alignment horizontal="left" indent="4"/>
    </xf>
    <xf numFmtId="166" fontId="0" fillId="0" borderId="9" xfId="1" applyNumberFormat="1" applyFont="1" applyBorder="1" applyAlignment="1" applyProtection="1">
      <alignment horizontal="center" vertical="center"/>
    </xf>
    <xf numFmtId="164" fontId="0" fillId="0" borderId="10" xfId="1" applyFont="1" applyBorder="1" applyAlignment="1" applyProtection="1">
      <alignment horizontal="center" vertical="center"/>
    </xf>
    <xf numFmtId="166" fontId="0" fillId="3" borderId="9" xfId="1" applyNumberFormat="1" applyFont="1" applyFill="1" applyBorder="1" applyAlignment="1" applyProtection="1">
      <alignment horizontal="center" vertical="center"/>
    </xf>
    <xf numFmtId="164" fontId="0" fillId="3" borderId="10" xfId="1" applyFont="1" applyFill="1" applyBorder="1" applyAlignment="1" applyProtection="1">
      <alignment horizontal="center" vertical="center"/>
    </xf>
    <xf numFmtId="166" fontId="0" fillId="0" borderId="0" xfId="0" applyNumberFormat="1"/>
    <xf numFmtId="0" fontId="2" fillId="3" borderId="8" xfId="0" applyFont="1" applyFill="1" applyBorder="1" applyAlignment="1">
      <alignment horizontal="left"/>
    </xf>
    <xf numFmtId="166" fontId="2" fillId="3" borderId="9" xfId="1" applyNumberFormat="1" applyFont="1" applyFill="1" applyBorder="1" applyAlignment="1" applyProtection="1">
      <alignment horizontal="center" vertical="center"/>
    </xf>
    <xf numFmtId="164" fontId="2" fillId="3" borderId="10" xfId="1" applyFont="1" applyFill="1" applyBorder="1" applyAlignment="1" applyProtection="1">
      <alignment horizontal="center" vertical="center"/>
    </xf>
    <xf numFmtId="0" fontId="0" fillId="3" borderId="11" xfId="0" applyFont="1" applyFill="1" applyBorder="1" applyAlignment="1">
      <alignment horizontal="left" indent="4"/>
    </xf>
    <xf numFmtId="166" fontId="0" fillId="0" borderId="12" xfId="1" applyNumberFormat="1" applyFont="1" applyBorder="1" applyAlignment="1" applyProtection="1">
      <alignment horizontal="center" vertical="center"/>
    </xf>
    <xf numFmtId="164" fontId="0" fillId="0" borderId="13" xfId="1" applyFont="1" applyBorder="1" applyAlignment="1" applyProtection="1">
      <alignment horizontal="center" vertical="center"/>
    </xf>
    <xf numFmtId="0" fontId="2" fillId="3" borderId="11" xfId="0" applyFont="1" applyFill="1" applyBorder="1" applyAlignment="1">
      <alignment horizontal="left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3" borderId="14" xfId="0" applyFont="1" applyFill="1" applyBorder="1" applyAlignment="1">
      <alignment horizontal="left" indent="4"/>
    </xf>
    <xf numFmtId="0" fontId="0" fillId="0" borderId="12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left"/>
    </xf>
    <xf numFmtId="166" fontId="2" fillId="3" borderId="16" xfId="1" applyNumberFormat="1" applyFont="1" applyFill="1" applyBorder="1" applyAlignment="1" applyProtection="1">
      <alignment horizontal="center" vertical="center"/>
    </xf>
    <xf numFmtId="164" fontId="2" fillId="3" borderId="17" xfId="1" applyFont="1" applyFill="1" applyBorder="1" applyAlignment="1" applyProtection="1">
      <alignment horizontal="center" vertical="center"/>
    </xf>
    <xf numFmtId="10" fontId="0" fillId="0" borderId="0" xfId="2" applyNumberFormat="1" applyFont="1" applyBorder="1" applyAlignment="1" applyProtection="1"/>
    <xf numFmtId="0" fontId="0" fillId="0" borderId="13" xfId="0" applyFont="1" applyBorder="1" applyAlignment="1">
      <alignment horizontal="center" vertical="center"/>
    </xf>
    <xf numFmtId="0" fontId="0" fillId="3" borderId="5" xfId="0" applyFont="1" applyFill="1" applyBorder="1"/>
    <xf numFmtId="166" fontId="0" fillId="3" borderId="6" xfId="1" applyNumberFormat="1" applyFont="1" applyFill="1" applyBorder="1" applyAlignment="1" applyProtection="1">
      <alignment horizontal="center" vertical="center"/>
    </xf>
    <xf numFmtId="164" fontId="0" fillId="3" borderId="7" xfId="1" applyFont="1" applyFill="1" applyBorder="1" applyAlignment="1" applyProtection="1">
      <alignment horizontal="center" vertical="center"/>
    </xf>
    <xf numFmtId="0" fontId="0" fillId="3" borderId="11" xfId="0" applyFont="1" applyFill="1" applyBorder="1" applyAlignment="1">
      <alignment horizontal="left"/>
    </xf>
    <xf numFmtId="166" fontId="0" fillId="3" borderId="3" xfId="1" applyNumberFormat="1" applyFont="1" applyFill="1" applyBorder="1" applyAlignment="1" applyProtection="1">
      <alignment horizontal="center" vertical="center"/>
    </xf>
    <xf numFmtId="164" fontId="0" fillId="3" borderId="4" xfId="1" applyFont="1" applyFill="1" applyBorder="1" applyAlignment="1" applyProtection="1">
      <alignment horizontal="center" vertical="center"/>
    </xf>
    <xf numFmtId="166" fontId="0" fillId="3" borderId="12" xfId="1" applyNumberFormat="1" applyFont="1" applyFill="1" applyBorder="1" applyAlignment="1" applyProtection="1">
      <alignment horizontal="center" vertical="center"/>
    </xf>
    <xf numFmtId="164" fontId="0" fillId="3" borderId="13" xfId="1" applyFont="1" applyFill="1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6" fontId="0" fillId="0" borderId="6" xfId="1" applyNumberFormat="1" applyFont="1" applyBorder="1" applyAlignment="1" applyProtection="1">
      <alignment horizontal="center" vertical="center"/>
    </xf>
    <xf numFmtId="164" fontId="0" fillId="0" borderId="7" xfId="1" applyFont="1" applyBorder="1" applyAlignment="1" applyProtection="1">
      <alignment horizontal="center" vertical="center"/>
    </xf>
    <xf numFmtId="164" fontId="0" fillId="0" borderId="18" xfId="1" applyFont="1" applyBorder="1" applyAlignment="1" applyProtection="1">
      <alignment horizontal="center" vertical="center"/>
    </xf>
    <xf numFmtId="164" fontId="0" fillId="0" borderId="19" xfId="1" applyFont="1" applyBorder="1" applyAlignment="1" applyProtection="1">
      <alignment horizontal="center" vertical="center"/>
    </xf>
    <xf numFmtId="166" fontId="2" fillId="3" borderId="12" xfId="1" applyNumberFormat="1" applyFont="1" applyFill="1" applyBorder="1" applyAlignment="1" applyProtection="1">
      <alignment horizontal="center" vertical="center"/>
    </xf>
    <xf numFmtId="164" fontId="2" fillId="3" borderId="13" xfId="1" applyFont="1" applyFill="1" applyBorder="1" applyAlignment="1" applyProtection="1">
      <alignment horizontal="center" vertical="center"/>
    </xf>
    <xf numFmtId="166" fontId="2" fillId="3" borderId="20" xfId="1" applyNumberFormat="1" applyFont="1" applyFill="1" applyBorder="1" applyAlignment="1" applyProtection="1">
      <alignment horizontal="center" vertical="center"/>
    </xf>
    <xf numFmtId="164" fontId="2" fillId="3" borderId="21" xfId="1" applyFont="1" applyFill="1" applyBorder="1" applyAlignment="1" applyProtection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6" fontId="0" fillId="3" borderId="22" xfId="1" applyNumberFormat="1" applyFont="1" applyFill="1" applyBorder="1" applyAlignment="1" applyProtection="1">
      <alignment horizontal="center" vertical="center"/>
    </xf>
    <xf numFmtId="164" fontId="0" fillId="3" borderId="23" xfId="1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" fontId="2" fillId="2" borderId="24" xfId="0" applyNumberFormat="1" applyFont="1" applyFill="1" applyBorder="1" applyAlignment="1">
      <alignment horizontal="center" vertical="center"/>
    </xf>
    <xf numFmtId="17" fontId="2" fillId="2" borderId="1" xfId="0" applyNumberFormat="1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164" fontId="2" fillId="3" borderId="6" xfId="1" applyFont="1" applyFill="1" applyBorder="1" applyAlignment="1" applyProtection="1">
      <alignment horizontal="center" vertical="center"/>
    </xf>
    <xf numFmtId="0" fontId="0" fillId="0" borderId="8" xfId="0" applyFont="1" applyBorder="1" applyAlignment="1">
      <alignment horizontal="center" vertical="center"/>
    </xf>
    <xf numFmtId="166" fontId="2" fillId="3" borderId="25" xfId="1" applyNumberFormat="1" applyFont="1" applyFill="1" applyBorder="1" applyAlignment="1" applyProtection="1">
      <alignment horizontal="center" vertical="center"/>
    </xf>
    <xf numFmtId="164" fontId="2" fillId="3" borderId="25" xfId="1" applyFont="1" applyFill="1" applyBorder="1" applyAlignment="1" applyProtection="1">
      <alignment horizontal="center" vertical="center"/>
    </xf>
    <xf numFmtId="164" fontId="2" fillId="3" borderId="9" xfId="1" applyFont="1" applyFill="1" applyBorder="1" applyAlignment="1" applyProtection="1">
      <alignment horizontal="center" vertical="center"/>
    </xf>
    <xf numFmtId="164" fontId="0" fillId="0" borderId="9" xfId="1" applyFont="1" applyBorder="1" applyAlignment="1" applyProtection="1">
      <alignment horizontal="center" vertical="center"/>
    </xf>
    <xf numFmtId="166" fontId="0" fillId="0" borderId="8" xfId="1" applyNumberFormat="1" applyFont="1" applyBorder="1" applyAlignment="1" applyProtection="1">
      <alignment horizontal="center" vertical="center"/>
    </xf>
    <xf numFmtId="0" fontId="0" fillId="0" borderId="3" xfId="0" applyFont="1" applyBorder="1" applyAlignment="1">
      <alignment horizontal="center" vertical="center"/>
    </xf>
    <xf numFmtId="164" fontId="0" fillId="0" borderId="3" xfId="1" applyFont="1" applyBorder="1" applyAlignment="1" applyProtection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4" fontId="2" fillId="3" borderId="16" xfId="1" applyFont="1" applyFill="1" applyBorder="1" applyAlignment="1" applyProtection="1">
      <alignment horizontal="center" vertical="center"/>
    </xf>
    <xf numFmtId="0" fontId="0" fillId="0" borderId="0" xfId="0"/>
    <xf numFmtId="0" fontId="2" fillId="2" borderId="1" xfId="0" applyFont="1" applyFill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 wrapText="1"/>
    </xf>
    <xf numFmtId="166" fontId="2" fillId="3" borderId="2" xfId="1" applyNumberFormat="1" applyFont="1" applyFill="1" applyBorder="1" applyAlignment="1" applyProtection="1">
      <alignment horizontal="center" vertical="center"/>
    </xf>
    <xf numFmtId="166" fontId="2" fillId="0" borderId="0" xfId="1" applyNumberFormat="1" applyFont="1" applyBorder="1" applyAlignment="1" applyProtection="1">
      <alignment horizontal="center" vertical="center"/>
    </xf>
    <xf numFmtId="166" fontId="0" fillId="0" borderId="25" xfId="1" applyNumberFormat="1" applyFont="1" applyBorder="1" applyAlignment="1" applyProtection="1">
      <alignment horizontal="center" vertical="center"/>
    </xf>
    <xf numFmtId="166" fontId="0" fillId="0" borderId="0" xfId="1" applyNumberFormat="1" applyFont="1" applyBorder="1" applyAlignment="1" applyProtection="1">
      <alignment horizontal="center" vertical="center"/>
    </xf>
    <xf numFmtId="166" fontId="0" fillId="0" borderId="26" xfId="1" applyNumberFormat="1" applyFont="1" applyBorder="1" applyAlignment="1" applyProtection="1">
      <alignment horizontal="center" vertical="center"/>
    </xf>
    <xf numFmtId="166" fontId="2" fillId="3" borderId="24" xfId="1" applyNumberFormat="1" applyFont="1" applyFill="1" applyBorder="1" applyAlignment="1" applyProtection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18" xfId="0" applyFont="1" applyFill="1" applyBorder="1"/>
    <xf numFmtId="166" fontId="0" fillId="0" borderId="2" xfId="1" applyNumberFormat="1" applyFont="1" applyBorder="1" applyAlignment="1" applyProtection="1"/>
    <xf numFmtId="0" fontId="2" fillId="3" borderId="19" xfId="0" applyFont="1" applyFill="1" applyBorder="1"/>
    <xf numFmtId="166" fontId="0" fillId="0" borderId="25" xfId="1" applyNumberFormat="1" applyFont="1" applyBorder="1" applyAlignment="1" applyProtection="1"/>
    <xf numFmtId="164" fontId="0" fillId="0" borderId="25" xfId="1" applyFont="1" applyBorder="1" applyAlignment="1" applyProtection="1"/>
    <xf numFmtId="164" fontId="2" fillId="3" borderId="25" xfId="1" applyFont="1" applyFill="1" applyBorder="1" applyAlignment="1" applyProtection="1">
      <alignment horizontal="center" vertical="center"/>
    </xf>
    <xf numFmtId="0" fontId="2" fillId="3" borderId="27" xfId="0" applyFont="1" applyFill="1" applyBorder="1"/>
    <xf numFmtId="164" fontId="0" fillId="0" borderId="26" xfId="1" applyFont="1" applyBorder="1" applyAlignment="1" applyProtection="1"/>
    <xf numFmtId="164" fontId="2" fillId="3" borderId="26" xfId="1" applyFont="1" applyFill="1" applyBorder="1" applyAlignment="1" applyProtection="1">
      <alignment horizontal="center" vertical="center"/>
    </xf>
    <xf numFmtId="0" fontId="2" fillId="3" borderId="28" xfId="0" applyFont="1" applyFill="1" applyBorder="1" applyAlignment="1">
      <alignment vertical="center"/>
    </xf>
    <xf numFmtId="0" fontId="2" fillId="3" borderId="12" xfId="0" applyFont="1" applyFill="1" applyBorder="1" applyAlignment="1">
      <alignment vertical="center"/>
    </xf>
    <xf numFmtId="164" fontId="0" fillId="0" borderId="26" xfId="1" applyFont="1" applyBorder="1" applyAlignment="1" applyProtection="1"/>
    <xf numFmtId="164" fontId="2" fillId="3" borderId="26" xfId="1" applyFont="1" applyFill="1" applyBorder="1" applyAlignment="1" applyProtection="1">
      <alignment horizontal="center" vertical="center"/>
    </xf>
    <xf numFmtId="166" fontId="0" fillId="0" borderId="26" xfId="1" applyNumberFormat="1" applyFont="1" applyBorder="1" applyAlignment="1" applyProtection="1"/>
    <xf numFmtId="166" fontId="2" fillId="3" borderId="26" xfId="1" applyNumberFormat="1" applyFont="1" applyFill="1" applyBorder="1" applyAlignment="1" applyProtection="1">
      <alignment horizontal="center" vertical="center"/>
    </xf>
    <xf numFmtId="164" fontId="0" fillId="0" borderId="0" xfId="0" applyNumberFormat="1"/>
    <xf numFmtId="17" fontId="2" fillId="2" borderId="29" xfId="0" applyNumberFormat="1" applyFont="1" applyFill="1" applyBorder="1" applyAlignment="1">
      <alignment horizontal="center" vertical="center"/>
    </xf>
    <xf numFmtId="49" fontId="2" fillId="2" borderId="24" xfId="0" applyNumberFormat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/>
    </xf>
    <xf numFmtId="166" fontId="0" fillId="0" borderId="5" xfId="1" applyNumberFormat="1" applyFont="1" applyBorder="1" applyAlignment="1" applyProtection="1">
      <alignment horizontal="center" vertical="center"/>
    </xf>
    <xf numFmtId="0" fontId="2" fillId="3" borderId="14" xfId="0" applyFont="1" applyFill="1" applyBorder="1" applyAlignment="1">
      <alignment horizontal="left" vertical="center"/>
    </xf>
    <xf numFmtId="164" fontId="0" fillId="0" borderId="20" xfId="1" applyFont="1" applyBorder="1" applyAlignment="1" applyProtection="1">
      <alignment horizontal="center" vertical="center"/>
    </xf>
    <xf numFmtId="164" fontId="0" fillId="0" borderId="30" xfId="1" applyFont="1" applyBorder="1" applyAlignment="1" applyProtection="1">
      <alignment horizontal="center" vertical="center"/>
    </xf>
    <xf numFmtId="164" fontId="0" fillId="0" borderId="12" xfId="1" applyFont="1" applyBorder="1" applyAlignment="1" applyProtection="1">
      <alignment horizontal="center" vertical="center"/>
    </xf>
    <xf numFmtId="164" fontId="0" fillId="0" borderId="14" xfId="1" applyFont="1" applyBorder="1" applyAlignment="1" applyProtection="1">
      <alignment horizontal="center" vertical="center"/>
    </xf>
    <xf numFmtId="49" fontId="0" fillId="0" borderId="0" xfId="0" applyNumberFormat="1"/>
    <xf numFmtId="0" fontId="2" fillId="3" borderId="2" xfId="0" applyFont="1" applyFill="1" applyBorder="1" applyAlignment="1">
      <alignment horizontal="left"/>
    </xf>
    <xf numFmtId="167" fontId="0" fillId="0" borderId="2" xfId="1" applyNumberFormat="1" applyFont="1" applyBorder="1" applyAlignment="1" applyProtection="1"/>
    <xf numFmtId="164" fontId="0" fillId="0" borderId="2" xfId="1" applyFont="1" applyBorder="1" applyAlignment="1" applyProtection="1"/>
    <xf numFmtId="167" fontId="0" fillId="3" borderId="2" xfId="1" applyNumberFormat="1" applyFont="1" applyFill="1" applyBorder="1" applyAlignment="1" applyProtection="1"/>
    <xf numFmtId="0" fontId="2" fillId="3" borderId="25" xfId="0" applyFont="1" applyFill="1" applyBorder="1" applyAlignment="1">
      <alignment horizontal="left"/>
    </xf>
    <xf numFmtId="167" fontId="0" fillId="0" borderId="25" xfId="1" applyNumberFormat="1" applyFont="1" applyBorder="1" applyAlignment="1" applyProtection="1"/>
    <xf numFmtId="167" fontId="0" fillId="3" borderId="31" xfId="1" applyNumberFormat="1" applyFont="1" applyFill="1" applyBorder="1" applyAlignment="1" applyProtection="1"/>
    <xf numFmtId="0" fontId="2" fillId="3" borderId="26" xfId="0" applyFont="1" applyFill="1" applyBorder="1" applyAlignment="1">
      <alignment horizontal="left"/>
    </xf>
    <xf numFmtId="167" fontId="0" fillId="0" borderId="26" xfId="1" applyNumberFormat="1" applyFont="1" applyBorder="1" applyAlignment="1" applyProtection="1"/>
    <xf numFmtId="167" fontId="0" fillId="0" borderId="26" xfId="1" applyNumberFormat="1" applyFont="1" applyBorder="1" applyAlignment="1" applyProtection="1">
      <alignment horizontal="right"/>
    </xf>
    <xf numFmtId="167" fontId="0" fillId="3" borderId="32" xfId="1" applyNumberFormat="1" applyFont="1" applyFill="1" applyBorder="1" applyAlignment="1" applyProtection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6" fontId="0" fillId="0" borderId="33" xfId="1" applyNumberFormat="1" applyFont="1" applyBorder="1" applyAlignment="1" applyProtection="1">
      <alignment horizontal="center" vertical="center"/>
    </xf>
    <xf numFmtId="166" fontId="0" fillId="0" borderId="7" xfId="1" applyNumberFormat="1" applyFont="1" applyBorder="1" applyAlignment="1" applyProtection="1">
      <alignment horizontal="center" vertical="center"/>
    </xf>
    <xf numFmtId="166" fontId="0" fillId="0" borderId="34" xfId="1" applyNumberFormat="1" applyFont="1" applyBorder="1" applyAlignment="1" applyProtection="1">
      <alignment horizontal="center" vertical="center"/>
    </xf>
    <xf numFmtId="166" fontId="0" fillId="0" borderId="10" xfId="1" applyNumberFormat="1" applyFont="1" applyBorder="1" applyAlignment="1" applyProtection="1">
      <alignment horizontal="center" vertical="center"/>
    </xf>
    <xf numFmtId="166" fontId="2" fillId="3" borderId="35" xfId="1" applyNumberFormat="1" applyFont="1" applyFill="1" applyBorder="1" applyAlignment="1" applyProtection="1">
      <alignment horizontal="center" vertical="center"/>
    </xf>
    <xf numFmtId="166" fontId="2" fillId="3" borderId="17" xfId="1" applyNumberFormat="1" applyFont="1" applyFill="1" applyBorder="1" applyAlignment="1" applyProtection="1">
      <alignment horizontal="center" vertical="center"/>
    </xf>
    <xf numFmtId="49" fontId="2" fillId="2" borderId="9" xfId="0" applyNumberFormat="1" applyFont="1" applyFill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center" vertical="center"/>
    </xf>
    <xf numFmtId="166" fontId="0" fillId="0" borderId="6" xfId="3" applyNumberFormat="1" applyFont="1" applyBorder="1" applyAlignment="1" applyProtection="1">
      <alignment horizontal="center" vertical="center"/>
    </xf>
    <xf numFmtId="164" fontId="0" fillId="0" borderId="33" xfId="3" applyNumberFormat="1" applyFont="1" applyBorder="1" applyAlignment="1" applyProtection="1">
      <alignment horizontal="center" vertical="center"/>
    </xf>
    <xf numFmtId="164" fontId="0" fillId="0" borderId="33" xfId="3" applyNumberFormat="1" applyFont="1" applyBorder="1" applyAlignment="1" applyProtection="1">
      <alignment horizontal="center" vertical="center"/>
    </xf>
    <xf numFmtId="164" fontId="0" fillId="0" borderId="33" xfId="1" applyFont="1" applyBorder="1" applyAlignment="1" applyProtection="1">
      <alignment horizontal="center" vertical="center"/>
    </xf>
    <xf numFmtId="164" fontId="0" fillId="0" borderId="33" xfId="3" applyNumberFormat="1" applyFont="1" applyBorder="1" applyAlignment="1" applyProtection="1">
      <alignment horizontal="center" vertical="center"/>
    </xf>
    <xf numFmtId="164" fontId="0" fillId="0" borderId="7" xfId="1" applyFont="1" applyBorder="1" applyAlignment="1" applyProtection="1">
      <alignment horizontal="center" vertical="center"/>
    </xf>
    <xf numFmtId="164" fontId="0" fillId="0" borderId="34" xfId="1" applyFont="1" applyBorder="1" applyAlignment="1" applyProtection="1">
      <alignment horizontal="center" vertical="center"/>
    </xf>
    <xf numFmtId="164" fontId="0" fillId="0" borderId="34" xfId="3" applyNumberFormat="1" applyFont="1" applyBorder="1" applyAlignment="1" applyProtection="1">
      <alignment horizontal="center" vertical="center"/>
    </xf>
    <xf numFmtId="164" fontId="0" fillId="0" borderId="10" xfId="1" applyFont="1" applyBorder="1" applyAlignment="1" applyProtection="1">
      <alignment horizontal="center" vertical="center"/>
    </xf>
    <xf numFmtId="164" fontId="2" fillId="3" borderId="35" xfId="1" applyFont="1" applyFill="1" applyBorder="1" applyAlignment="1" applyProtection="1">
      <alignment horizontal="center" vertical="center"/>
    </xf>
    <xf numFmtId="164" fontId="2" fillId="3" borderId="7" xfId="1" applyFont="1" applyFill="1" applyBorder="1" applyAlignment="1" applyProtection="1">
      <alignment horizontal="center" vertical="center"/>
    </xf>
    <xf numFmtId="164" fontId="2" fillId="3" borderId="10" xfId="1" applyFont="1" applyFill="1" applyBorder="1" applyAlignment="1" applyProtection="1">
      <alignment horizontal="center" vertical="center"/>
    </xf>
    <xf numFmtId="166" fontId="2" fillId="3" borderId="3" xfId="1" applyNumberFormat="1" applyFont="1" applyFill="1" applyBorder="1" applyAlignment="1" applyProtection="1">
      <alignment horizontal="center" vertical="center"/>
    </xf>
    <xf numFmtId="164" fontId="2" fillId="3" borderId="4" xfId="1" applyFont="1" applyFill="1" applyBorder="1" applyAlignment="1" applyProtection="1">
      <alignment horizontal="center" vertical="center"/>
    </xf>
    <xf numFmtId="164" fontId="2" fillId="3" borderId="17" xfId="1" applyFont="1" applyFill="1" applyBorder="1" applyAlignment="1" applyProtection="1">
      <alignment horizontal="center" vertical="center"/>
    </xf>
    <xf numFmtId="166" fontId="0" fillId="0" borderId="6" xfId="3" applyNumberFormat="1" applyFont="1" applyBorder="1" applyAlignment="1" applyProtection="1">
      <alignment horizontal="center" vertical="center"/>
    </xf>
    <xf numFmtId="164" fontId="0" fillId="0" borderId="33" xfId="3" applyNumberFormat="1" applyFont="1" applyBorder="1" applyAlignment="1" applyProtection="1">
      <alignment horizontal="center" vertical="center"/>
    </xf>
    <xf numFmtId="164" fontId="0" fillId="0" borderId="33" xfId="3" applyNumberFormat="1" applyFont="1" applyBorder="1" applyAlignment="1" applyProtection="1">
      <alignment horizontal="center" vertical="center"/>
    </xf>
    <xf numFmtId="164" fontId="0" fillId="0" borderId="33" xfId="3" applyNumberFormat="1" applyFont="1" applyBorder="1" applyAlignment="1" applyProtection="1">
      <alignment horizontal="center" vertical="center"/>
    </xf>
    <xf numFmtId="164" fontId="0" fillId="0" borderId="34" xfId="3" applyNumberFormat="1" applyFont="1" applyBorder="1" applyAlignment="1" applyProtection="1">
      <alignment horizontal="center" vertical="center"/>
    </xf>
    <xf numFmtId="2" fontId="0" fillId="0" borderId="0" xfId="0" applyNumberFormat="1"/>
    <xf numFmtId="168" fontId="0" fillId="0" borderId="0" xfId="0" applyNumberFormat="1"/>
    <xf numFmtId="164" fontId="0" fillId="0" borderId="6" xfId="1" applyFont="1" applyBorder="1" applyAlignment="1" applyProtection="1">
      <alignment horizontal="center" vertical="center"/>
    </xf>
    <xf numFmtId="164" fontId="4" fillId="0" borderId="34" xfId="1" applyFont="1" applyBorder="1" applyAlignment="1" applyProtection="1">
      <alignment horizontal="center" vertical="center"/>
    </xf>
    <xf numFmtId="169" fontId="0" fillId="0" borderId="2" xfId="1" applyNumberFormat="1" applyFont="1" applyBorder="1" applyAlignment="1" applyProtection="1">
      <alignment horizontal="center" vertical="center"/>
    </xf>
    <xf numFmtId="169" fontId="0" fillId="0" borderId="25" xfId="1" applyNumberFormat="1" applyFont="1" applyBorder="1" applyAlignment="1" applyProtection="1">
      <alignment horizontal="center" vertical="center"/>
    </xf>
    <xf numFmtId="169" fontId="0" fillId="0" borderId="26" xfId="1" applyNumberFormat="1" applyFont="1" applyBorder="1" applyAlignment="1" applyProtection="1">
      <alignment horizontal="center" vertical="center"/>
    </xf>
    <xf numFmtId="169" fontId="2" fillId="3" borderId="32" xfId="1" applyNumberFormat="1" applyFont="1" applyFill="1" applyBorder="1" applyAlignment="1" applyProtection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left"/>
    </xf>
    <xf numFmtId="170" fontId="0" fillId="0" borderId="2" xfId="3" applyNumberFormat="1" applyFont="1" applyBorder="1" applyAlignment="1" applyProtection="1"/>
    <xf numFmtId="166" fontId="0" fillId="0" borderId="2" xfId="1" applyNumberFormat="1" applyFont="1" applyBorder="1" applyAlignment="1" applyProtection="1"/>
    <xf numFmtId="166" fontId="0" fillId="3" borderId="2" xfId="1" applyNumberFormat="1" applyFont="1" applyFill="1" applyBorder="1" applyAlignment="1" applyProtection="1"/>
    <xf numFmtId="0" fontId="2" fillId="3" borderId="19" xfId="0" applyFont="1" applyFill="1" applyBorder="1" applyAlignment="1">
      <alignment horizontal="left"/>
    </xf>
    <xf numFmtId="170" fontId="0" fillId="0" borderId="25" xfId="3" applyNumberFormat="1" applyFont="1" applyBorder="1" applyAlignment="1" applyProtection="1"/>
    <xf numFmtId="166" fontId="0" fillId="0" borderId="25" xfId="1" applyNumberFormat="1" applyFont="1" applyBorder="1" applyAlignment="1" applyProtection="1"/>
    <xf numFmtId="166" fontId="0" fillId="3" borderId="25" xfId="1" applyNumberFormat="1" applyFont="1" applyFill="1" applyBorder="1" applyAlignment="1" applyProtection="1"/>
    <xf numFmtId="0" fontId="2" fillId="3" borderId="27" xfId="0" applyFont="1" applyFill="1" applyBorder="1" applyAlignment="1">
      <alignment horizontal="left"/>
    </xf>
    <xf numFmtId="171" fontId="0" fillId="0" borderId="26" xfId="3" applyNumberFormat="1" applyFont="1" applyBorder="1" applyAlignment="1" applyProtection="1"/>
    <xf numFmtId="164" fontId="0" fillId="0" borderId="26" xfId="1" applyFont="1" applyBorder="1" applyAlignment="1" applyProtection="1"/>
    <xf numFmtId="164" fontId="0" fillId="3" borderId="26" xfId="1" applyFont="1" applyFill="1" applyBorder="1" applyAlignment="1" applyProtection="1"/>
    <xf numFmtId="172" fontId="0" fillId="0" borderId="2" xfId="3" applyNumberFormat="1" applyFont="1" applyBorder="1" applyAlignment="1" applyProtection="1"/>
    <xf numFmtId="172" fontId="0" fillId="0" borderId="25" xfId="3" applyNumberFormat="1" applyFont="1" applyBorder="1" applyAlignment="1" applyProtection="1"/>
    <xf numFmtId="165" fontId="0" fillId="0" borderId="26" xfId="3" applyFont="1" applyBorder="1" applyAlignment="1" applyProtection="1"/>
    <xf numFmtId="0" fontId="0" fillId="0" borderId="2" xfId="0" applyFont="1" applyBorder="1"/>
    <xf numFmtId="0" fontId="0" fillId="0" borderId="25" xfId="0" applyFont="1" applyBorder="1"/>
    <xf numFmtId="0" fontId="0" fillId="0" borderId="26" xfId="0" applyFont="1" applyBorder="1"/>
    <xf numFmtId="166" fontId="0" fillId="0" borderId="7" xfId="1" applyNumberFormat="1" applyFont="1" applyBorder="1" applyAlignment="1" applyProtection="1"/>
    <xf numFmtId="166" fontId="0" fillId="0" borderId="4" xfId="1" applyNumberFormat="1" applyFont="1" applyBorder="1" applyAlignment="1" applyProtection="1"/>
    <xf numFmtId="166" fontId="0" fillId="0" borderId="13" xfId="1" applyNumberFormat="1" applyFont="1" applyBorder="1" applyAlignment="1" applyProtection="1"/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0" fillId="0" borderId="2" xfId="1" applyNumberFormat="1" applyFont="1" applyBorder="1" applyAlignment="1" applyProtection="1">
      <alignment horizontal="center" vertical="center"/>
    </xf>
    <xf numFmtId="0" fontId="0" fillId="0" borderId="0" xfId="0" applyFont="1" applyAlignment="1">
      <alignment wrapText="1"/>
    </xf>
    <xf numFmtId="0" fontId="0" fillId="0" borderId="0" xfId="0" applyFont="1"/>
    <xf numFmtId="0" fontId="2" fillId="2" borderId="36" xfId="0" applyFont="1" applyFill="1" applyBorder="1" applyAlignment="1">
      <alignment horizontal="center" vertical="center"/>
    </xf>
    <xf numFmtId="17" fontId="2" fillId="2" borderId="36" xfId="0" applyNumberFormat="1" applyFont="1" applyFill="1" applyBorder="1" applyAlignment="1">
      <alignment horizontal="center" vertical="center"/>
    </xf>
    <xf numFmtId="0" fontId="2" fillId="4" borderId="33" xfId="0" applyFont="1" applyFill="1" applyBorder="1"/>
    <xf numFmtId="0" fontId="2" fillId="4" borderId="7" xfId="0" applyFont="1" applyFill="1" applyBorder="1"/>
    <xf numFmtId="0" fontId="0" fillId="3" borderId="34" xfId="0" applyFont="1" applyFill="1" applyBorder="1"/>
    <xf numFmtId="0" fontId="0" fillId="3" borderId="10" xfId="0" applyFont="1" applyFill="1" applyBorder="1"/>
    <xf numFmtId="0" fontId="0" fillId="0" borderId="34" xfId="0" applyFont="1" applyBorder="1"/>
    <xf numFmtId="0" fontId="0" fillId="0" borderId="10" xfId="0" applyFont="1" applyBorder="1"/>
    <xf numFmtId="0" fontId="0" fillId="0" borderId="38" xfId="0" applyFont="1" applyBorder="1"/>
    <xf numFmtId="0" fontId="0" fillId="0" borderId="4" xfId="0" applyFont="1" applyBorder="1"/>
    <xf numFmtId="164" fontId="2" fillId="4" borderId="33" xfId="0" applyNumberFormat="1" applyFont="1" applyFill="1" applyBorder="1"/>
    <xf numFmtId="164" fontId="2" fillId="4" borderId="7" xfId="0" applyNumberFormat="1" applyFont="1" applyFill="1" applyBorder="1"/>
    <xf numFmtId="164" fontId="0" fillId="3" borderId="34" xfId="0" applyNumberFormat="1" applyFont="1" applyFill="1" applyBorder="1"/>
    <xf numFmtId="164" fontId="0" fillId="3" borderId="10" xfId="0" applyNumberFormat="1" applyFont="1" applyFill="1" applyBorder="1"/>
    <xf numFmtId="164" fontId="0" fillId="5" borderId="34" xfId="0" applyNumberFormat="1" applyFont="1" applyFill="1" applyBorder="1"/>
    <xf numFmtId="164" fontId="0" fillId="5" borderId="10" xfId="0" applyNumberFormat="1" applyFont="1" applyFill="1" applyBorder="1"/>
    <xf numFmtId="164" fontId="0" fillId="5" borderId="38" xfId="0" applyNumberFormat="1" applyFont="1" applyFill="1" applyBorder="1"/>
    <xf numFmtId="164" fontId="0" fillId="5" borderId="4" xfId="0" applyNumberFormat="1" applyFont="1" applyFill="1" applyBorder="1"/>
    <xf numFmtId="0" fontId="0" fillId="5" borderId="34" xfId="0" applyFont="1" applyFill="1" applyBorder="1"/>
    <xf numFmtId="0" fontId="0" fillId="5" borderId="10" xfId="0" applyFont="1" applyFill="1" applyBorder="1"/>
    <xf numFmtId="0" fontId="0" fillId="5" borderId="38" xfId="0" applyFont="1" applyFill="1" applyBorder="1"/>
    <xf numFmtId="0" fontId="0" fillId="5" borderId="4" xfId="0" applyFont="1" applyFill="1" applyBorder="1"/>
    <xf numFmtId="166" fontId="2" fillId="4" borderId="33" xfId="0" applyNumberFormat="1" applyFont="1" applyFill="1" applyBorder="1"/>
    <xf numFmtId="166" fontId="2" fillId="4" borderId="7" xfId="0" applyNumberFormat="1" applyFont="1" applyFill="1" applyBorder="1"/>
    <xf numFmtId="0" fontId="2" fillId="3" borderId="34" xfId="0" applyFont="1" applyFill="1" applyBorder="1"/>
    <xf numFmtId="166" fontId="0" fillId="0" borderId="34" xfId="1" applyNumberFormat="1" applyFont="1" applyBorder="1" applyAlignment="1" applyProtection="1"/>
    <xf numFmtId="166" fontId="0" fillId="0" borderId="10" xfId="1" applyNumberFormat="1" applyFont="1" applyBorder="1" applyAlignment="1" applyProtection="1"/>
    <xf numFmtId="0" fontId="2" fillId="3" borderId="39" xfId="0" applyFont="1" applyFill="1" applyBorder="1" applyAlignment="1">
      <alignment vertical="center"/>
    </xf>
    <xf numFmtId="0" fontId="2" fillId="3" borderId="40" xfId="0" applyFont="1" applyFill="1" applyBorder="1" applyAlignment="1">
      <alignment vertical="center"/>
    </xf>
    <xf numFmtId="0" fontId="2" fillId="3" borderId="37" xfId="0" applyFont="1" applyFill="1" applyBorder="1"/>
    <xf numFmtId="166" fontId="0" fillId="0" borderId="37" xfId="1" applyNumberFormat="1" applyFont="1" applyBorder="1" applyAlignment="1" applyProtection="1"/>
    <xf numFmtId="164" fontId="0" fillId="4" borderId="33" xfId="0" applyNumberFormat="1" applyFont="1" applyFill="1" applyBorder="1"/>
    <xf numFmtId="164" fontId="0" fillId="0" borderId="34" xfId="1" applyFont="1" applyBorder="1" applyAlignment="1" applyProtection="1"/>
    <xf numFmtId="164" fontId="0" fillId="0" borderId="37" xfId="1" applyFont="1" applyBorder="1" applyAlignment="1" applyProtection="1"/>
    <xf numFmtId="164" fontId="2" fillId="4" borderId="33" xfId="1" applyFont="1" applyFill="1" applyBorder="1" applyAlignment="1" applyProtection="1"/>
    <xf numFmtId="164" fontId="2" fillId="4" borderId="7" xfId="1" applyFont="1" applyFill="1" applyBorder="1" applyAlignment="1" applyProtection="1"/>
    <xf numFmtId="164" fontId="0" fillId="0" borderId="10" xfId="1" applyFont="1" applyBorder="1" applyAlignment="1" applyProtection="1"/>
    <xf numFmtId="164" fontId="0" fillId="0" borderId="13" xfId="1" applyFont="1" applyBorder="1" applyAlignment="1" applyProtection="1"/>
    <xf numFmtId="164" fontId="0" fillId="4" borderId="33" xfId="1" applyFont="1" applyFill="1" applyBorder="1" applyAlignment="1" applyProtection="1"/>
    <xf numFmtId="164" fontId="0" fillId="0" borderId="34" xfId="1" applyFont="1" applyBorder="1" applyAlignment="1" applyProtection="1"/>
    <xf numFmtId="164" fontId="0" fillId="0" borderId="37" xfId="1" applyFont="1" applyBorder="1" applyAlignment="1" applyProtection="1"/>
    <xf numFmtId="9" fontId="2" fillId="4" borderId="33" xfId="0" applyNumberFormat="1" applyFont="1" applyFill="1" applyBorder="1"/>
    <xf numFmtId="9" fontId="0" fillId="5" borderId="34" xfId="2" applyFont="1" applyFill="1" applyBorder="1" applyAlignment="1" applyProtection="1"/>
    <xf numFmtId="9" fontId="0" fillId="5" borderId="10" xfId="2" applyFont="1" applyFill="1" applyBorder="1" applyAlignment="1" applyProtection="1"/>
    <xf numFmtId="0" fontId="0" fillId="5" borderId="34" xfId="0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0" fillId="5" borderId="37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/>
    </xf>
    <xf numFmtId="164" fontId="2" fillId="4" borderId="33" xfId="1" applyFont="1" applyFill="1" applyBorder="1" applyAlignment="1" applyProtection="1">
      <alignment vertical="center"/>
    </xf>
    <xf numFmtId="164" fontId="0" fillId="5" borderId="34" xfId="1" applyFont="1" applyFill="1" applyBorder="1" applyAlignment="1" applyProtection="1">
      <alignment horizontal="center" vertical="center"/>
    </xf>
    <xf numFmtId="164" fontId="0" fillId="5" borderId="10" xfId="1" applyFont="1" applyFill="1" applyBorder="1" applyAlignment="1" applyProtection="1">
      <alignment horizontal="center" vertical="center"/>
    </xf>
    <xf numFmtId="164" fontId="0" fillId="5" borderId="37" xfId="1" applyFont="1" applyFill="1" applyBorder="1" applyAlignment="1" applyProtection="1">
      <alignment horizontal="center" vertical="center"/>
    </xf>
    <xf numFmtId="164" fontId="0" fillId="5" borderId="13" xfId="1" applyFont="1" applyFill="1" applyBorder="1" applyAlignment="1" applyProtection="1">
      <alignment horizontal="center" vertical="center"/>
    </xf>
    <xf numFmtId="164" fontId="0" fillId="5" borderId="34" xfId="0" applyNumberFormat="1" applyFill="1" applyBorder="1" applyAlignment="1">
      <alignment horizontal="center" vertical="center"/>
    </xf>
    <xf numFmtId="164" fontId="0" fillId="5" borderId="37" xfId="0" applyNumberFormat="1" applyFill="1" applyBorder="1" applyAlignment="1">
      <alignment horizontal="center" vertical="center"/>
    </xf>
    <xf numFmtId="164" fontId="0" fillId="5" borderId="10" xfId="0" applyNumberFormat="1" applyFill="1" applyBorder="1" applyAlignment="1">
      <alignment horizontal="center" vertical="center"/>
    </xf>
    <xf numFmtId="164" fontId="0" fillId="5" borderId="13" xfId="0" applyNumberFormat="1" applyFill="1" applyBorder="1" applyAlignment="1">
      <alignment horizontal="center" vertical="center"/>
    </xf>
    <xf numFmtId="164" fontId="0" fillId="5" borderId="38" xfId="1" applyFont="1" applyFill="1" applyBorder="1" applyAlignment="1" applyProtection="1">
      <alignment horizontal="center" vertical="center"/>
    </xf>
    <xf numFmtId="166" fontId="0" fillId="5" borderId="34" xfId="0" applyNumberFormat="1" applyFill="1" applyBorder="1" applyAlignment="1">
      <alignment horizontal="center" vertical="center"/>
    </xf>
    <xf numFmtId="167" fontId="0" fillId="5" borderId="34" xfId="0" applyNumberFormat="1" applyFill="1" applyBorder="1" applyAlignment="1">
      <alignment horizontal="center" vertical="center"/>
    </xf>
    <xf numFmtId="166" fontId="0" fillId="5" borderId="10" xfId="0" applyNumberFormat="1" applyFill="1" applyBorder="1" applyAlignment="1">
      <alignment horizontal="center" vertical="center"/>
    </xf>
    <xf numFmtId="166" fontId="0" fillId="5" borderId="38" xfId="0" applyNumberFormat="1" applyFill="1" applyBorder="1" applyAlignment="1">
      <alignment horizontal="center" vertical="center"/>
    </xf>
    <xf numFmtId="166" fontId="0" fillId="5" borderId="4" xfId="0" applyNumberFormat="1" applyFill="1" applyBorder="1" applyAlignment="1">
      <alignment horizontal="center" vertical="center"/>
    </xf>
    <xf numFmtId="166" fontId="0" fillId="5" borderId="37" xfId="0" applyNumberFormat="1" applyFill="1" applyBorder="1" applyAlignment="1">
      <alignment horizontal="center" vertical="center"/>
    </xf>
    <xf numFmtId="166" fontId="0" fillId="5" borderId="13" xfId="0" applyNumberFormat="1" applyFill="1" applyBorder="1" applyAlignment="1">
      <alignment horizontal="center" vertical="center"/>
    </xf>
    <xf numFmtId="167" fontId="2" fillId="4" borderId="33" xfId="0" applyNumberFormat="1" applyFont="1" applyFill="1" applyBorder="1"/>
    <xf numFmtId="167" fontId="0" fillId="5" borderId="10" xfId="0" applyNumberFormat="1" applyFill="1" applyBorder="1" applyAlignment="1">
      <alignment horizontal="center" vertical="center"/>
    </xf>
    <xf numFmtId="164" fontId="2" fillId="4" borderId="33" xfId="0" applyNumberFormat="1" applyFont="1" applyFill="1" applyBorder="1" applyAlignment="1">
      <alignment horizontal="center" vertical="center"/>
    </xf>
    <xf numFmtId="164" fontId="2" fillId="4" borderId="7" xfId="0" applyNumberFormat="1" applyFont="1" applyFill="1" applyBorder="1" applyAlignment="1">
      <alignment horizontal="center" vertical="center"/>
    </xf>
    <xf numFmtId="164" fontId="0" fillId="5" borderId="34" xfId="1" applyFont="1" applyFill="1" applyBorder="1" applyAlignment="1" applyProtection="1">
      <alignment horizontal="center" vertical="center"/>
    </xf>
    <xf numFmtId="2" fontId="0" fillId="5" borderId="34" xfId="0" applyNumberFormat="1" applyFill="1" applyBorder="1" applyAlignment="1">
      <alignment horizontal="center" vertical="center"/>
    </xf>
    <xf numFmtId="2" fontId="0" fillId="5" borderId="10" xfId="0" applyNumberFormat="1" applyFill="1" applyBorder="1" applyAlignment="1">
      <alignment horizontal="center" vertical="center"/>
    </xf>
    <xf numFmtId="164" fontId="0" fillId="5" borderId="37" xfId="1" applyFont="1" applyFill="1" applyBorder="1" applyAlignment="1" applyProtection="1">
      <alignment horizontal="center" vertical="center"/>
    </xf>
    <xf numFmtId="2" fontId="0" fillId="5" borderId="37" xfId="0" applyNumberFormat="1" applyFill="1" applyBorder="1" applyAlignment="1">
      <alignment horizontal="center" vertical="center"/>
    </xf>
    <xf numFmtId="2" fontId="0" fillId="5" borderId="13" xfId="0" applyNumberFormat="1" applyFill="1" applyBorder="1" applyAlignment="1">
      <alignment horizontal="center" vertical="center"/>
    </xf>
    <xf numFmtId="164" fontId="2" fillId="4" borderId="33" xfId="1" applyFont="1" applyFill="1" applyBorder="1" applyAlignment="1" applyProtection="1">
      <alignment horizontal="center" vertical="center"/>
    </xf>
    <xf numFmtId="2" fontId="2" fillId="4" borderId="33" xfId="0" applyNumberFormat="1" applyFont="1" applyFill="1" applyBorder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164" fontId="0" fillId="5" borderId="38" xfId="0" applyNumberFormat="1" applyFill="1" applyBorder="1" applyAlignment="1">
      <alignment horizontal="center" vertical="center"/>
    </xf>
    <xf numFmtId="164" fontId="0" fillId="5" borderId="4" xfId="0" applyNumberFormat="1" applyFill="1" applyBorder="1" applyAlignment="1">
      <alignment horizontal="center" vertical="center"/>
    </xf>
    <xf numFmtId="164" fontId="2" fillId="4" borderId="7" xfId="1" applyFont="1" applyFill="1" applyBorder="1" applyAlignment="1" applyProtection="1">
      <alignment vertical="center"/>
    </xf>
    <xf numFmtId="0" fontId="2" fillId="3" borderId="34" xfId="0" applyFont="1" applyFill="1" applyBorder="1" applyAlignment="1">
      <alignment horizontal="left"/>
    </xf>
    <xf numFmtId="164" fontId="0" fillId="0" borderId="10" xfId="1" applyFont="1" applyBorder="1" applyAlignment="1" applyProtection="1"/>
    <xf numFmtId="0" fontId="2" fillId="3" borderId="37" xfId="0" applyFont="1" applyFill="1" applyBorder="1" applyAlignment="1">
      <alignment horizontal="left"/>
    </xf>
    <xf numFmtId="164" fontId="0" fillId="0" borderId="13" xfId="1" applyFont="1" applyBorder="1" applyAlignment="1" applyProtection="1"/>
    <xf numFmtId="0" fontId="2" fillId="4" borderId="33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6" fontId="0" fillId="5" borderId="34" xfId="1" applyNumberFormat="1" applyFont="1" applyFill="1" applyBorder="1" applyAlignment="1" applyProtection="1">
      <alignment horizontal="center" vertical="center"/>
    </xf>
    <xf numFmtId="166" fontId="0" fillId="5" borderId="38" xfId="1" applyNumberFormat="1" applyFont="1" applyFill="1" applyBorder="1" applyAlignment="1" applyProtection="1">
      <alignment horizontal="center" vertical="center"/>
    </xf>
    <xf numFmtId="166" fontId="2" fillId="4" borderId="33" xfId="1" applyNumberFormat="1" applyFont="1" applyFill="1" applyBorder="1" applyAlignment="1" applyProtection="1">
      <alignment horizontal="center" vertical="center"/>
    </xf>
    <xf numFmtId="166" fontId="2" fillId="4" borderId="7" xfId="1" applyNumberFormat="1" applyFont="1" applyFill="1" applyBorder="1" applyAlignment="1" applyProtection="1">
      <alignment horizontal="center" vertical="center"/>
    </xf>
    <xf numFmtId="166" fontId="0" fillId="5" borderId="10" xfId="1" applyNumberFormat="1" applyFont="1" applyFill="1" applyBorder="1" applyAlignment="1" applyProtection="1">
      <alignment horizontal="center" vertical="center"/>
    </xf>
    <xf numFmtId="166" fontId="0" fillId="5" borderId="37" xfId="1" applyNumberFormat="1" applyFont="1" applyFill="1" applyBorder="1" applyAlignment="1" applyProtection="1">
      <alignment horizontal="center" vertical="center"/>
    </xf>
    <xf numFmtId="166" fontId="0" fillId="5" borderId="13" xfId="1" applyNumberFormat="1" applyFont="1" applyFill="1" applyBorder="1" applyAlignment="1" applyProtection="1">
      <alignment horizontal="center" vertical="center"/>
    </xf>
    <xf numFmtId="166" fontId="0" fillId="5" borderId="4" xfId="1" applyNumberFormat="1" applyFont="1" applyFill="1" applyBorder="1" applyAlignment="1" applyProtection="1">
      <alignment horizontal="center" vertical="center"/>
    </xf>
    <xf numFmtId="166" fontId="0" fillId="5" borderId="39" xfId="1" applyNumberFormat="1" applyFont="1" applyFill="1" applyBorder="1" applyAlignment="1" applyProtection="1">
      <alignment horizontal="center" vertical="center"/>
    </xf>
    <xf numFmtId="166" fontId="0" fillId="5" borderId="23" xfId="1" applyNumberFormat="1" applyFont="1" applyFill="1" applyBorder="1" applyAlignment="1" applyProtection="1">
      <alignment horizontal="center" vertical="center"/>
    </xf>
    <xf numFmtId="166" fontId="0" fillId="5" borderId="41" xfId="1" applyNumberFormat="1" applyFont="1" applyFill="1" applyBorder="1" applyAlignment="1" applyProtection="1">
      <alignment horizontal="center" vertical="center"/>
    </xf>
    <xf numFmtId="166" fontId="0" fillId="5" borderId="42" xfId="1" applyNumberFormat="1" applyFont="1" applyFill="1" applyBorder="1" applyAlignment="1" applyProtection="1">
      <alignment horizontal="center" vertical="center"/>
    </xf>
    <xf numFmtId="0" fontId="0" fillId="5" borderId="34" xfId="1" applyNumberFormat="1" applyFont="1" applyFill="1" applyBorder="1" applyAlignment="1" applyProtection="1">
      <alignment horizontal="center" vertical="center"/>
    </xf>
    <xf numFmtId="0" fontId="0" fillId="5" borderId="10" xfId="1" applyNumberFormat="1" applyFont="1" applyFill="1" applyBorder="1" applyAlignment="1" applyProtection="1">
      <alignment horizontal="center" vertical="center"/>
    </xf>
    <xf numFmtId="0" fontId="0" fillId="5" borderId="38" xfId="1" applyNumberFormat="1" applyFont="1" applyFill="1" applyBorder="1" applyAlignment="1" applyProtection="1">
      <alignment horizontal="center" vertical="center"/>
    </xf>
    <xf numFmtId="0" fontId="0" fillId="5" borderId="4" xfId="1" applyNumberFormat="1" applyFont="1" applyFill="1" applyBorder="1" applyAlignment="1" applyProtection="1">
      <alignment horizontal="center" vertical="center"/>
    </xf>
    <xf numFmtId="167" fontId="2" fillId="4" borderId="7" xfId="0" applyNumberFormat="1" applyFont="1" applyFill="1" applyBorder="1"/>
    <xf numFmtId="167" fontId="0" fillId="5" borderId="37" xfId="0" applyNumberFormat="1" applyFill="1" applyBorder="1" applyAlignment="1">
      <alignment horizontal="center" vertical="center"/>
    </xf>
    <xf numFmtId="167" fontId="0" fillId="5" borderId="13" xfId="0" applyNumberFormat="1" applyFill="1" applyBorder="1" applyAlignment="1">
      <alignment horizontal="center" vertical="center"/>
    </xf>
    <xf numFmtId="0" fontId="0" fillId="0" borderId="13" xfId="0" applyFont="1" applyBorder="1"/>
    <xf numFmtId="164" fontId="0" fillId="5" borderId="13" xfId="0" applyNumberFormat="1" applyFont="1" applyFill="1" applyBorder="1"/>
    <xf numFmtId="164" fontId="0" fillId="4" borderId="7" xfId="0" applyNumberFormat="1" applyFont="1" applyFill="1" applyBorder="1"/>
    <xf numFmtId="0" fontId="0" fillId="5" borderId="13" xfId="0" applyFont="1" applyFill="1" applyBorder="1"/>
    <xf numFmtId="166" fontId="0" fillId="4" borderId="7" xfId="0" applyNumberFormat="1" applyFont="1" applyFill="1" applyBorder="1"/>
    <xf numFmtId="166" fontId="2" fillId="4" borderId="7" xfId="1" applyNumberFormat="1" applyFont="1" applyFill="1" applyBorder="1" applyAlignment="1" applyProtection="1">
      <alignment vertical="center"/>
    </xf>
    <xf numFmtId="0" fontId="0" fillId="5" borderId="10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6" fontId="2" fillId="4" borderId="7" xfId="0" applyNumberFormat="1" applyFont="1" applyFill="1" applyBorder="1" applyAlignment="1">
      <alignment horizontal="center" vertical="center"/>
    </xf>
    <xf numFmtId="0" fontId="5" fillId="0" borderId="34" xfId="0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5" fillId="0" borderId="34" xfId="0" applyFont="1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/>
    <xf numFmtId="0" fontId="0" fillId="0" borderId="25" xfId="0" applyBorder="1"/>
    <xf numFmtId="0" fontId="0" fillId="0" borderId="26" xfId="0" applyBorder="1"/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17" fontId="2" fillId="2" borderId="24" xfId="0" applyNumberFormat="1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17" fontId="2" fillId="2" borderId="6" xfId="0" applyNumberFormat="1" applyFont="1" applyFill="1" applyBorder="1" applyAlignment="1">
      <alignment horizontal="center" vertical="center"/>
    </xf>
    <xf numFmtId="17" fontId="2" fillId="2" borderId="5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0" fillId="0" borderId="29" xfId="0" applyFont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left" indent="4"/>
    </xf>
    <xf numFmtId="0" fontId="0" fillId="3" borderId="34" xfId="0" applyFont="1" applyFill="1" applyBorder="1" applyAlignment="1">
      <alignment horizontal="left" indent="4"/>
    </xf>
    <xf numFmtId="0" fontId="0" fillId="3" borderId="37" xfId="0" applyFont="1" applyFill="1" applyBorder="1" applyAlignment="1">
      <alignment horizontal="left" indent="4"/>
    </xf>
    <xf numFmtId="0" fontId="0" fillId="0" borderId="28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left" indent="4"/>
    </xf>
    <xf numFmtId="0" fontId="2" fillId="3" borderId="37" xfId="0" applyFont="1" applyFill="1" applyBorder="1" applyAlignment="1">
      <alignment horizontal="left" indent="4"/>
    </xf>
    <xf numFmtId="0" fontId="0" fillId="0" borderId="41" xfId="0" applyFont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0" fillId="5" borderId="28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left" indent="4"/>
    </xf>
    <xf numFmtId="0" fontId="2" fillId="3" borderId="12" xfId="0" applyFont="1" applyFill="1" applyBorder="1" applyAlignment="1">
      <alignment horizontal="left" indent="4"/>
    </xf>
    <xf numFmtId="0" fontId="2" fillId="3" borderId="39" xfId="0" applyFont="1" applyFill="1" applyBorder="1" applyAlignment="1">
      <alignment horizontal="left" indent="4"/>
    </xf>
    <xf numFmtId="0" fontId="2" fillId="2" borderId="36" xfId="0" applyFont="1" applyFill="1" applyBorder="1" applyAlignment="1">
      <alignment horizontal="center" vertical="center"/>
    </xf>
    <xf numFmtId="0" fontId="0" fillId="5" borderId="34" xfId="0" applyFont="1" applyFill="1" applyBorder="1" applyAlignment="1">
      <alignment horizontal="left" indent="4"/>
    </xf>
    <xf numFmtId="0" fontId="0" fillId="5" borderId="37" xfId="0" applyFont="1" applyFill="1" applyBorder="1" applyAlignment="1">
      <alignment horizontal="left" indent="4"/>
    </xf>
    <xf numFmtId="0" fontId="0" fillId="5" borderId="16" xfId="0" applyFont="1" applyFill="1" applyBorder="1" applyAlignment="1">
      <alignment horizontal="center" vertical="center" wrapText="1"/>
    </xf>
  </cellXfs>
  <cellStyles count="4">
    <cellStyle name="Normal" xfId="0" builtinId="0"/>
    <cellStyle name="Porcentagem" xfId="2" builtinId="5"/>
    <cellStyle name="Separador de milhares" xfId="1" builtinId="3"/>
    <cellStyle name="Texto Explicativo" xfId="3" builtinId="53" customBuiltin="1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7F7F7F"/>
      <rgbColor rgb="FF9999FF"/>
      <rgbColor rgb="FF993366"/>
      <rgbColor rgb="FFE8FFD1"/>
      <rgbColor rgb="FF87F995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99"/>
      <rgbColor rgb="FFFFFF99"/>
      <rgbColor rgb="FF8EB4E3"/>
      <rgbColor rgb="FFFF99CC"/>
      <rgbColor rgb="FFCC99FF"/>
      <rgbColor rgb="FFFCD5B5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448200</xdr:colOff>
      <xdr:row>0</xdr:row>
      <xdr:rowOff>0</xdr:rowOff>
    </xdr:from>
    <xdr:to>
      <xdr:col>26</xdr:col>
      <xdr:colOff>832320</xdr:colOff>
      <xdr:row>3</xdr:row>
      <xdr:rowOff>190080</xdr:rowOff>
    </xdr:to>
    <xdr:pic>
      <xdr:nvPicPr>
        <xdr:cNvPr id="2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0011680" y="0"/>
          <a:ext cx="374076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87480</xdr:colOff>
      <xdr:row>3</xdr:row>
      <xdr:rowOff>172080</xdr:rowOff>
    </xdr:to>
    <xdr:pic>
      <xdr:nvPicPr>
        <xdr:cNvPr id="3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16324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1075680</xdr:colOff>
      <xdr:row>0</xdr:row>
      <xdr:rowOff>0</xdr:rowOff>
    </xdr:from>
    <xdr:to>
      <xdr:col>7</xdr:col>
      <xdr:colOff>806400</xdr:colOff>
      <xdr:row>2</xdr:row>
      <xdr:rowOff>171000</xdr:rowOff>
    </xdr:to>
    <xdr:pic>
      <xdr:nvPicPr>
        <xdr:cNvPr id="18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2040" y="0"/>
          <a:ext cx="347976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347040</xdr:colOff>
      <xdr:row>2</xdr:row>
      <xdr:rowOff>153000</xdr:rowOff>
    </xdr:to>
    <xdr:pic>
      <xdr:nvPicPr>
        <xdr:cNvPr id="19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57436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1064520</xdr:colOff>
      <xdr:row>0</xdr:row>
      <xdr:rowOff>0</xdr:rowOff>
    </xdr:from>
    <xdr:to>
      <xdr:col>7</xdr:col>
      <xdr:colOff>806400</xdr:colOff>
      <xdr:row>2</xdr:row>
      <xdr:rowOff>171000</xdr:rowOff>
    </xdr:to>
    <xdr:pic>
      <xdr:nvPicPr>
        <xdr:cNvPr id="20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40880" y="0"/>
          <a:ext cx="349092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403200</xdr:colOff>
      <xdr:row>2</xdr:row>
      <xdr:rowOff>153000</xdr:rowOff>
    </xdr:to>
    <xdr:pic>
      <xdr:nvPicPr>
        <xdr:cNvPr id="21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63052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1086840</xdr:colOff>
      <xdr:row>0</xdr:row>
      <xdr:rowOff>0</xdr:rowOff>
    </xdr:from>
    <xdr:to>
      <xdr:col>7</xdr:col>
      <xdr:colOff>806400</xdr:colOff>
      <xdr:row>2</xdr:row>
      <xdr:rowOff>171000</xdr:rowOff>
    </xdr:to>
    <xdr:pic>
      <xdr:nvPicPr>
        <xdr:cNvPr id="22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76840" y="0"/>
          <a:ext cx="346860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302040</xdr:colOff>
      <xdr:row>2</xdr:row>
      <xdr:rowOff>153000</xdr:rowOff>
    </xdr:to>
    <xdr:pic>
      <xdr:nvPicPr>
        <xdr:cNvPr id="23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52936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313560</xdr:colOff>
      <xdr:row>2</xdr:row>
      <xdr:rowOff>171000</xdr:rowOff>
    </xdr:to>
    <xdr:pic>
      <xdr:nvPicPr>
        <xdr:cNvPr id="24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254760" y="0"/>
          <a:ext cx="406260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347040</xdr:colOff>
      <xdr:row>2</xdr:row>
      <xdr:rowOff>153000</xdr:rowOff>
    </xdr:to>
    <xdr:pic>
      <xdr:nvPicPr>
        <xdr:cNvPr id="25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42280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851760</xdr:colOff>
      <xdr:row>0</xdr:row>
      <xdr:rowOff>0</xdr:rowOff>
    </xdr:from>
    <xdr:to>
      <xdr:col>8</xdr:col>
      <xdr:colOff>829080</xdr:colOff>
      <xdr:row>2</xdr:row>
      <xdr:rowOff>171000</xdr:rowOff>
    </xdr:to>
    <xdr:pic>
      <xdr:nvPicPr>
        <xdr:cNvPr id="26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078040" y="0"/>
          <a:ext cx="336348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201240</xdr:colOff>
      <xdr:row>2</xdr:row>
      <xdr:rowOff>153000</xdr:rowOff>
    </xdr:to>
    <xdr:pic>
      <xdr:nvPicPr>
        <xdr:cNvPr id="27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42856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781200</xdr:colOff>
      <xdr:row>0</xdr:row>
      <xdr:rowOff>0</xdr:rowOff>
    </xdr:from>
    <xdr:to>
      <xdr:col>14</xdr:col>
      <xdr:colOff>1016280</xdr:colOff>
      <xdr:row>2</xdr:row>
      <xdr:rowOff>171000</xdr:rowOff>
    </xdr:to>
    <xdr:pic>
      <xdr:nvPicPr>
        <xdr:cNvPr id="28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234120" y="0"/>
          <a:ext cx="356148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495000</xdr:colOff>
      <xdr:row>2</xdr:row>
      <xdr:rowOff>153000</xdr:rowOff>
    </xdr:to>
    <xdr:pic>
      <xdr:nvPicPr>
        <xdr:cNvPr id="29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37960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961920</xdr:colOff>
      <xdr:row>0</xdr:row>
      <xdr:rowOff>0</xdr:rowOff>
    </xdr:from>
    <xdr:to>
      <xdr:col>6</xdr:col>
      <xdr:colOff>577800</xdr:colOff>
      <xdr:row>2</xdr:row>
      <xdr:rowOff>104400</xdr:rowOff>
    </xdr:to>
    <xdr:pic>
      <xdr:nvPicPr>
        <xdr:cNvPr id="30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474960" y="0"/>
          <a:ext cx="3183120" cy="694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495000</xdr:colOff>
      <xdr:row>2</xdr:row>
      <xdr:rowOff>104400</xdr:rowOff>
    </xdr:to>
    <xdr:pic>
      <xdr:nvPicPr>
        <xdr:cNvPr id="31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309040" cy="694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628560</xdr:colOff>
      <xdr:row>0</xdr:row>
      <xdr:rowOff>0</xdr:rowOff>
    </xdr:from>
    <xdr:to>
      <xdr:col>6</xdr:col>
      <xdr:colOff>577800</xdr:colOff>
      <xdr:row>2</xdr:row>
      <xdr:rowOff>104400</xdr:rowOff>
    </xdr:to>
    <xdr:pic>
      <xdr:nvPicPr>
        <xdr:cNvPr id="32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141600" y="0"/>
          <a:ext cx="2700720" cy="694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495000</xdr:colOff>
      <xdr:row>2</xdr:row>
      <xdr:rowOff>104400</xdr:rowOff>
    </xdr:to>
    <xdr:pic>
      <xdr:nvPicPr>
        <xdr:cNvPr id="33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309040" cy="694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1165320</xdr:colOff>
      <xdr:row>0</xdr:row>
      <xdr:rowOff>0</xdr:rowOff>
    </xdr:from>
    <xdr:to>
      <xdr:col>7</xdr:col>
      <xdr:colOff>683280</xdr:colOff>
      <xdr:row>3</xdr:row>
      <xdr:rowOff>190080</xdr:rowOff>
    </xdr:to>
    <xdr:pic>
      <xdr:nvPicPr>
        <xdr:cNvPr id="2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980400" y="0"/>
          <a:ext cx="325764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134280</xdr:colOff>
      <xdr:row>3</xdr:row>
      <xdr:rowOff>172080</xdr:rowOff>
    </xdr:to>
    <xdr:pic>
      <xdr:nvPicPr>
        <xdr:cNvPr id="3" name="Imagem 4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21004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1165320</xdr:colOff>
      <xdr:row>0</xdr:row>
      <xdr:rowOff>0</xdr:rowOff>
    </xdr:from>
    <xdr:to>
      <xdr:col>7</xdr:col>
      <xdr:colOff>694440</xdr:colOff>
      <xdr:row>3</xdr:row>
      <xdr:rowOff>190080</xdr:rowOff>
    </xdr:to>
    <xdr:pic>
      <xdr:nvPicPr>
        <xdr:cNvPr id="4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990120" y="0"/>
          <a:ext cx="327816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134280</xdr:colOff>
      <xdr:row>3</xdr:row>
      <xdr:rowOff>172080</xdr:rowOff>
    </xdr:to>
    <xdr:pic>
      <xdr:nvPicPr>
        <xdr:cNvPr id="5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21004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186840</xdr:colOff>
      <xdr:row>0</xdr:row>
      <xdr:rowOff>0</xdr:rowOff>
    </xdr:from>
    <xdr:to>
      <xdr:col>11</xdr:col>
      <xdr:colOff>433800</xdr:colOff>
      <xdr:row>3</xdr:row>
      <xdr:rowOff>190080</xdr:rowOff>
    </xdr:to>
    <xdr:pic>
      <xdr:nvPicPr>
        <xdr:cNvPr id="6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961840" y="0"/>
          <a:ext cx="314820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223920</xdr:colOff>
      <xdr:row>3</xdr:row>
      <xdr:rowOff>172080</xdr:rowOff>
    </xdr:to>
    <xdr:pic>
      <xdr:nvPicPr>
        <xdr:cNvPr id="7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22912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134640</xdr:colOff>
      <xdr:row>0</xdr:row>
      <xdr:rowOff>0</xdr:rowOff>
    </xdr:from>
    <xdr:to>
      <xdr:col>15</xdr:col>
      <xdr:colOff>1299600</xdr:colOff>
      <xdr:row>3</xdr:row>
      <xdr:rowOff>190080</xdr:rowOff>
    </xdr:to>
    <xdr:pic>
      <xdr:nvPicPr>
        <xdr:cNvPr id="8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7709840" y="0"/>
          <a:ext cx="380556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167760</xdr:colOff>
      <xdr:row>3</xdr:row>
      <xdr:rowOff>172080</xdr:rowOff>
    </xdr:to>
    <xdr:pic>
      <xdr:nvPicPr>
        <xdr:cNvPr id="9" name="Imagem 4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24352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1143000</xdr:colOff>
      <xdr:row>0</xdr:row>
      <xdr:rowOff>0</xdr:rowOff>
    </xdr:from>
    <xdr:to>
      <xdr:col>14</xdr:col>
      <xdr:colOff>1254600</xdr:colOff>
      <xdr:row>3</xdr:row>
      <xdr:rowOff>190080</xdr:rowOff>
    </xdr:to>
    <xdr:pic>
      <xdr:nvPicPr>
        <xdr:cNvPr id="10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876720" y="0"/>
          <a:ext cx="386064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246240</xdr:colOff>
      <xdr:row>3</xdr:row>
      <xdr:rowOff>172080</xdr:rowOff>
    </xdr:to>
    <xdr:pic>
      <xdr:nvPicPr>
        <xdr:cNvPr id="11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32200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90720</xdr:colOff>
      <xdr:row>0</xdr:row>
      <xdr:rowOff>0</xdr:rowOff>
    </xdr:from>
    <xdr:to>
      <xdr:col>15</xdr:col>
      <xdr:colOff>1131480</xdr:colOff>
      <xdr:row>3</xdr:row>
      <xdr:rowOff>190080</xdr:rowOff>
    </xdr:to>
    <xdr:pic>
      <xdr:nvPicPr>
        <xdr:cNvPr id="12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222480" y="0"/>
          <a:ext cx="356040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492840</xdr:colOff>
      <xdr:row>3</xdr:row>
      <xdr:rowOff>172080</xdr:rowOff>
    </xdr:to>
    <xdr:pic>
      <xdr:nvPicPr>
        <xdr:cNvPr id="13" name="Imagem 4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53872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146520</xdr:colOff>
      <xdr:row>0</xdr:row>
      <xdr:rowOff>0</xdr:rowOff>
    </xdr:from>
    <xdr:to>
      <xdr:col>11</xdr:col>
      <xdr:colOff>990000</xdr:colOff>
      <xdr:row>2</xdr:row>
      <xdr:rowOff>171000</xdr:rowOff>
    </xdr:to>
    <xdr:pic>
      <xdr:nvPicPr>
        <xdr:cNvPr id="14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676600" y="0"/>
          <a:ext cx="2828520" cy="761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132840</xdr:colOff>
      <xdr:row>2</xdr:row>
      <xdr:rowOff>153000</xdr:rowOff>
    </xdr:to>
    <xdr:pic>
      <xdr:nvPicPr>
        <xdr:cNvPr id="15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360160" cy="74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45000</xdr:colOff>
      <xdr:row>0</xdr:row>
      <xdr:rowOff>0</xdr:rowOff>
    </xdr:from>
    <xdr:to>
      <xdr:col>14</xdr:col>
      <xdr:colOff>862560</xdr:colOff>
      <xdr:row>3</xdr:row>
      <xdr:rowOff>162360</xdr:rowOff>
    </xdr:to>
    <xdr:pic>
      <xdr:nvPicPr>
        <xdr:cNvPr id="16" name="Picture 7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899800" y="0"/>
          <a:ext cx="3751200" cy="733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268560</xdr:colOff>
      <xdr:row>3</xdr:row>
      <xdr:rowOff>172080</xdr:rowOff>
    </xdr:to>
    <xdr:pic>
      <xdr:nvPicPr>
        <xdr:cNvPr id="17" name="Imagem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0"/>
          <a:ext cx="2344320" cy="7434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D56"/>
  <sheetViews>
    <sheetView topLeftCell="A22" zoomScale="85" zoomScaleNormal="85" workbookViewId="0">
      <selection activeCell="G46" sqref="G46"/>
    </sheetView>
  </sheetViews>
  <sheetFormatPr defaultRowHeight="15"/>
  <cols>
    <col min="1" max="1" width="29.42578125" customWidth="1"/>
    <col min="2" max="2" width="10.7109375" customWidth="1"/>
    <col min="3" max="3" width="13" customWidth="1"/>
    <col min="4" max="4" width="10.7109375" customWidth="1"/>
    <col min="5" max="5" width="13" customWidth="1"/>
    <col min="6" max="6" width="10.7109375" customWidth="1"/>
    <col min="7" max="7" width="13" customWidth="1"/>
    <col min="8" max="8" width="10.7109375" customWidth="1"/>
    <col min="9" max="9" width="13" customWidth="1"/>
    <col min="10" max="10" width="10.7109375" customWidth="1"/>
    <col min="11" max="11" width="13" customWidth="1"/>
    <col min="12" max="12" width="10.7109375" customWidth="1"/>
    <col min="13" max="13" width="13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26" width="10.85546875" customWidth="1"/>
    <col min="27" max="27" width="13" customWidth="1"/>
    <col min="28" max="1025" width="8.7109375" customWidth="1"/>
  </cols>
  <sheetData>
    <row r="1" spans="1:29" ht="15" customHeight="1">
      <c r="C1" s="317" t="s">
        <v>0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9" ht="15" customHeight="1"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9">
      <c r="C3" s="318" t="s">
        <v>1</v>
      </c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</row>
    <row r="4" spans="1:29"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</row>
    <row r="5" spans="1:29" ht="6.75" customHeight="1"/>
    <row r="6" spans="1:29">
      <c r="A6" s="1" t="s">
        <v>2</v>
      </c>
    </row>
    <row r="7" spans="1:29">
      <c r="A7" s="1" t="s">
        <v>3</v>
      </c>
    </row>
    <row r="8" spans="1:29">
      <c r="A8" s="1" t="s">
        <v>4</v>
      </c>
    </row>
    <row r="9" spans="1:29">
      <c r="A9" s="319" t="s">
        <v>5</v>
      </c>
      <c r="B9" s="320">
        <v>43831</v>
      </c>
      <c r="C9" s="320"/>
      <c r="D9" s="320">
        <v>43862</v>
      </c>
      <c r="E9" s="320"/>
      <c r="F9" s="320">
        <v>43891</v>
      </c>
      <c r="G9" s="320"/>
      <c r="H9" s="320">
        <v>43922</v>
      </c>
      <c r="I9" s="320"/>
      <c r="J9" s="320">
        <v>43952</v>
      </c>
      <c r="K9" s="320"/>
      <c r="L9" s="320">
        <v>43983</v>
      </c>
      <c r="M9" s="320"/>
      <c r="N9" s="320">
        <v>44013</v>
      </c>
      <c r="O9" s="320"/>
      <c r="P9" s="320">
        <v>44044</v>
      </c>
      <c r="Q9" s="320"/>
      <c r="R9" s="320">
        <v>44075</v>
      </c>
      <c r="S9" s="320"/>
      <c r="T9" s="320">
        <v>44105</v>
      </c>
      <c r="U9" s="320"/>
      <c r="V9" s="320">
        <v>44136</v>
      </c>
      <c r="W9" s="320"/>
      <c r="X9" s="320">
        <v>44166</v>
      </c>
      <c r="Y9" s="320"/>
      <c r="Z9" s="321" t="s">
        <v>6</v>
      </c>
      <c r="AA9" s="321"/>
    </row>
    <row r="10" spans="1:29">
      <c r="A10" s="319"/>
      <c r="B10" s="3" t="s">
        <v>7</v>
      </c>
      <c r="C10" s="4" t="s">
        <v>8</v>
      </c>
      <c r="D10" s="3" t="s">
        <v>7</v>
      </c>
      <c r="E10" s="4" t="s">
        <v>8</v>
      </c>
      <c r="F10" s="3" t="s">
        <v>7</v>
      </c>
      <c r="G10" s="4" t="s">
        <v>8</v>
      </c>
      <c r="H10" s="3" t="s">
        <v>7</v>
      </c>
      <c r="I10" s="4" t="s">
        <v>8</v>
      </c>
      <c r="J10" s="3" t="s">
        <v>7</v>
      </c>
      <c r="K10" s="4" t="s">
        <v>8</v>
      </c>
      <c r="L10" s="3" t="s">
        <v>7</v>
      </c>
      <c r="M10" s="4" t="s">
        <v>8</v>
      </c>
      <c r="N10" s="3" t="s">
        <v>7</v>
      </c>
      <c r="O10" s="4" t="s">
        <v>8</v>
      </c>
      <c r="P10" s="3" t="s">
        <v>7</v>
      </c>
      <c r="Q10" s="4" t="s">
        <v>8</v>
      </c>
      <c r="R10" s="3" t="s">
        <v>7</v>
      </c>
      <c r="S10" s="4" t="s">
        <v>8</v>
      </c>
      <c r="T10" s="3" t="s">
        <v>7</v>
      </c>
      <c r="U10" s="4" t="s">
        <v>8</v>
      </c>
      <c r="V10" s="3" t="s">
        <v>7</v>
      </c>
      <c r="W10" s="4" t="s">
        <v>8</v>
      </c>
      <c r="X10" s="3" t="s">
        <v>7</v>
      </c>
      <c r="Y10" s="4" t="s">
        <v>8</v>
      </c>
      <c r="Z10" s="3" t="s">
        <v>7</v>
      </c>
      <c r="AA10" s="4" t="s">
        <v>8</v>
      </c>
    </row>
    <row r="11" spans="1:29">
      <c r="A11" s="5" t="s">
        <v>9</v>
      </c>
      <c r="B11" s="6">
        <f t="shared" ref="B11:AA11" si="0">SUM(B12:B19)</f>
        <v>8</v>
      </c>
      <c r="C11" s="7">
        <f t="shared" si="0"/>
        <v>147.91999999999999</v>
      </c>
      <c r="D11" s="6">
        <f t="shared" si="0"/>
        <v>9</v>
      </c>
      <c r="E11" s="7">
        <f t="shared" si="0"/>
        <v>166.41</v>
      </c>
      <c r="F11" s="6">
        <f t="shared" si="0"/>
        <v>6</v>
      </c>
      <c r="G11" s="7">
        <f t="shared" si="0"/>
        <v>110.94</v>
      </c>
      <c r="H11" s="6">
        <f t="shared" si="0"/>
        <v>0</v>
      </c>
      <c r="I11" s="7">
        <f t="shared" si="0"/>
        <v>0</v>
      </c>
      <c r="J11" s="6">
        <f t="shared" si="0"/>
        <v>0</v>
      </c>
      <c r="K11" s="7">
        <f t="shared" si="0"/>
        <v>0</v>
      </c>
      <c r="L11" s="6">
        <f t="shared" si="0"/>
        <v>13</v>
      </c>
      <c r="M11" s="7">
        <f t="shared" si="0"/>
        <v>240.37</v>
      </c>
      <c r="N11" s="6">
        <f t="shared" si="0"/>
        <v>1</v>
      </c>
      <c r="O11" s="7">
        <f t="shared" si="0"/>
        <v>18.489999999999998</v>
      </c>
      <c r="P11" s="6">
        <f t="shared" si="0"/>
        <v>0</v>
      </c>
      <c r="Q11" s="7">
        <f t="shared" si="0"/>
        <v>0</v>
      </c>
      <c r="R11" s="6">
        <f t="shared" si="0"/>
        <v>4</v>
      </c>
      <c r="S11" s="7">
        <f t="shared" si="0"/>
        <v>73.959999999999994</v>
      </c>
      <c r="T11" s="6">
        <f t="shared" si="0"/>
        <v>0</v>
      </c>
      <c r="U11" s="7">
        <f t="shared" si="0"/>
        <v>0</v>
      </c>
      <c r="V11" s="6">
        <f t="shared" si="0"/>
        <v>2</v>
      </c>
      <c r="W11" s="7">
        <f t="shared" si="0"/>
        <v>36.979999999999997</v>
      </c>
      <c r="X11" s="6">
        <f t="shared" si="0"/>
        <v>0</v>
      </c>
      <c r="Y11" s="7">
        <f t="shared" si="0"/>
        <v>0</v>
      </c>
      <c r="Z11" s="6">
        <f t="shared" si="0"/>
        <v>43</v>
      </c>
      <c r="AA11" s="7">
        <f t="shared" si="0"/>
        <v>795.06999999999994</v>
      </c>
    </row>
    <row r="12" spans="1:29">
      <c r="A12" s="8" t="s">
        <v>10</v>
      </c>
      <c r="B12" s="9">
        <v>2</v>
      </c>
      <c r="C12" s="10">
        <v>36.979999999999997</v>
      </c>
      <c r="D12" s="9">
        <v>0</v>
      </c>
      <c r="E12" s="10">
        <v>0</v>
      </c>
      <c r="F12" s="9">
        <v>0</v>
      </c>
      <c r="G12" s="10">
        <v>0</v>
      </c>
      <c r="H12" s="9">
        <v>0</v>
      </c>
      <c r="I12" s="10">
        <v>0</v>
      </c>
      <c r="J12" s="9">
        <v>0</v>
      </c>
      <c r="K12" s="10"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11">
        <f t="shared" ref="Z12:AA19" si="1">B12+D12+F12+H12+J12+L12+N12+P12+R12+T12+V12+X12</f>
        <v>2</v>
      </c>
      <c r="AA12" s="12">
        <f t="shared" si="1"/>
        <v>36.979999999999997</v>
      </c>
      <c r="AB12" s="13">
        <f t="shared" ref="AB12:AB26" si="2">Z12+Z34</f>
        <v>7</v>
      </c>
      <c r="AC12" t="str">
        <f t="shared" ref="AC12:AC25" si="3">A12</f>
        <v>Diretoria do Foro</v>
      </c>
    </row>
    <row r="13" spans="1:29">
      <c r="A13" s="8" t="s">
        <v>11</v>
      </c>
      <c r="B13" s="9">
        <v>2</v>
      </c>
      <c r="C13" s="10">
        <v>36.979999999999997</v>
      </c>
      <c r="D13" s="9">
        <v>2</v>
      </c>
      <c r="E13" s="10">
        <v>36.979999999999997</v>
      </c>
      <c r="F13" s="9">
        <v>0</v>
      </c>
      <c r="G13" s="10">
        <v>0</v>
      </c>
      <c r="H13" s="9">
        <v>0</v>
      </c>
      <c r="I13" s="10">
        <v>0</v>
      </c>
      <c r="J13" s="9">
        <v>0</v>
      </c>
      <c r="K13" s="10">
        <v>0</v>
      </c>
      <c r="L13" s="9">
        <v>13</v>
      </c>
      <c r="M13" s="10">
        <v>240.37</v>
      </c>
      <c r="N13" s="9">
        <v>1</v>
      </c>
      <c r="O13" s="10">
        <v>18.489999999999998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11">
        <f t="shared" si="1"/>
        <v>18</v>
      </c>
      <c r="AA13" s="12">
        <f t="shared" si="1"/>
        <v>332.82</v>
      </c>
      <c r="AB13" s="13">
        <f t="shared" si="2"/>
        <v>106</v>
      </c>
      <c r="AC13" t="str">
        <f t="shared" si="3"/>
        <v>Secretaria Administrativa</v>
      </c>
    </row>
    <row r="14" spans="1:29">
      <c r="A14" s="8" t="s">
        <v>12</v>
      </c>
      <c r="B14" s="9">
        <v>0</v>
      </c>
      <c r="C14" s="10">
        <v>0</v>
      </c>
      <c r="D14" s="9">
        <v>0</v>
      </c>
      <c r="E14" s="10">
        <v>0</v>
      </c>
      <c r="F14" s="9">
        <v>0</v>
      </c>
      <c r="G14" s="10">
        <v>0</v>
      </c>
      <c r="H14" s="9">
        <v>0</v>
      </c>
      <c r="I14" s="10">
        <v>0</v>
      </c>
      <c r="J14" s="9">
        <v>0</v>
      </c>
      <c r="K14" s="10"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11">
        <f t="shared" si="1"/>
        <v>0</v>
      </c>
      <c r="AA14" s="12">
        <f t="shared" si="1"/>
        <v>0</v>
      </c>
      <c r="AB14" s="13">
        <f t="shared" si="2"/>
        <v>20</v>
      </c>
      <c r="AC14" t="str">
        <f t="shared" si="3"/>
        <v>1ª Vara Federal</v>
      </c>
    </row>
    <row r="15" spans="1:29">
      <c r="A15" s="8" t="s">
        <v>13</v>
      </c>
      <c r="B15" s="9">
        <v>0</v>
      </c>
      <c r="C15" s="10">
        <v>0</v>
      </c>
      <c r="D15" s="9">
        <v>0</v>
      </c>
      <c r="E15" s="10">
        <v>0</v>
      </c>
      <c r="F15" s="9">
        <v>0</v>
      </c>
      <c r="G15" s="10">
        <v>0</v>
      </c>
      <c r="H15" s="9">
        <v>0</v>
      </c>
      <c r="I15" s="10">
        <v>0</v>
      </c>
      <c r="J15" s="9">
        <v>0</v>
      </c>
      <c r="K15" s="10"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11">
        <f t="shared" si="1"/>
        <v>0</v>
      </c>
      <c r="AA15" s="12">
        <f t="shared" si="1"/>
        <v>0</v>
      </c>
      <c r="AB15" s="13">
        <f t="shared" si="2"/>
        <v>15</v>
      </c>
      <c r="AC15" t="str">
        <f t="shared" si="3"/>
        <v>2ª Vara Federal</v>
      </c>
    </row>
    <row r="16" spans="1:29">
      <c r="A16" s="8" t="s">
        <v>14</v>
      </c>
      <c r="B16" s="9">
        <v>0</v>
      </c>
      <c r="C16" s="10">
        <v>0</v>
      </c>
      <c r="D16" s="9">
        <v>2</v>
      </c>
      <c r="E16" s="10">
        <v>36.979999999999997</v>
      </c>
      <c r="F16" s="9">
        <v>0</v>
      </c>
      <c r="G16" s="10">
        <v>0</v>
      </c>
      <c r="H16" s="9">
        <v>0</v>
      </c>
      <c r="I16" s="10">
        <v>0</v>
      </c>
      <c r="J16" s="9">
        <v>0</v>
      </c>
      <c r="K16" s="10"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11">
        <f t="shared" si="1"/>
        <v>2</v>
      </c>
      <c r="AA16" s="12">
        <f t="shared" si="1"/>
        <v>36.979999999999997</v>
      </c>
      <c r="AB16" s="13">
        <f t="shared" si="2"/>
        <v>25</v>
      </c>
      <c r="AC16" t="str">
        <f t="shared" si="3"/>
        <v>3ª Vara Federal</v>
      </c>
    </row>
    <row r="17" spans="1:29">
      <c r="A17" s="8" t="s">
        <v>15</v>
      </c>
      <c r="B17" s="9">
        <v>0</v>
      </c>
      <c r="C17" s="10">
        <v>0</v>
      </c>
      <c r="D17" s="9">
        <v>0</v>
      </c>
      <c r="E17" s="10">
        <v>0</v>
      </c>
      <c r="F17" s="9">
        <v>0</v>
      </c>
      <c r="G17" s="10">
        <v>0</v>
      </c>
      <c r="H17" s="9">
        <v>0</v>
      </c>
      <c r="I17" s="10">
        <v>0</v>
      </c>
      <c r="J17" s="9">
        <v>0</v>
      </c>
      <c r="K17" s="10"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11">
        <f t="shared" si="1"/>
        <v>0</v>
      </c>
      <c r="AA17" s="12">
        <f t="shared" si="1"/>
        <v>0</v>
      </c>
      <c r="AB17" s="13">
        <f t="shared" si="2"/>
        <v>20</v>
      </c>
      <c r="AC17" t="str">
        <f t="shared" si="3"/>
        <v>4ª Vara Federal</v>
      </c>
    </row>
    <row r="18" spans="1:29">
      <c r="A18" s="8" t="s">
        <v>16</v>
      </c>
      <c r="B18" s="9">
        <v>0</v>
      </c>
      <c r="C18" s="10">
        <v>0</v>
      </c>
      <c r="D18" s="9">
        <v>5</v>
      </c>
      <c r="E18" s="10">
        <v>92.45</v>
      </c>
      <c r="F18" s="9">
        <v>0</v>
      </c>
      <c r="G18" s="10">
        <v>0</v>
      </c>
      <c r="H18" s="9">
        <v>0</v>
      </c>
      <c r="I18" s="10">
        <v>0</v>
      </c>
      <c r="J18" s="9">
        <v>0</v>
      </c>
      <c r="K18" s="10"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1</v>
      </c>
      <c r="W18" s="10">
        <v>18.489999999999998</v>
      </c>
      <c r="X18" s="9">
        <v>0</v>
      </c>
      <c r="Y18" s="10">
        <v>0</v>
      </c>
      <c r="Z18" s="11">
        <f t="shared" si="1"/>
        <v>6</v>
      </c>
      <c r="AA18" s="12">
        <f t="shared" si="1"/>
        <v>110.94</v>
      </c>
      <c r="AB18" s="13">
        <f t="shared" si="2"/>
        <v>26</v>
      </c>
      <c r="AC18" t="str">
        <f t="shared" si="3"/>
        <v>5ª Vara Federal</v>
      </c>
    </row>
    <row r="19" spans="1:29">
      <c r="A19" s="8" t="s">
        <v>17</v>
      </c>
      <c r="B19" s="9">
        <v>4</v>
      </c>
      <c r="C19" s="10">
        <v>73.959999999999994</v>
      </c>
      <c r="D19" s="9">
        <v>0</v>
      </c>
      <c r="E19" s="10">
        <v>0</v>
      </c>
      <c r="F19" s="9">
        <v>6</v>
      </c>
      <c r="G19" s="10">
        <v>110.94</v>
      </c>
      <c r="H19" s="9">
        <v>0</v>
      </c>
      <c r="I19" s="10">
        <v>0</v>
      </c>
      <c r="J19" s="9">
        <v>0</v>
      </c>
      <c r="K19" s="10"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4</v>
      </c>
      <c r="S19" s="10">
        <v>73.959999999999994</v>
      </c>
      <c r="T19" s="9">
        <v>0</v>
      </c>
      <c r="U19" s="10">
        <v>0</v>
      </c>
      <c r="V19" s="9">
        <v>1</v>
      </c>
      <c r="W19" s="10">
        <v>18.489999999999998</v>
      </c>
      <c r="X19" s="9">
        <v>0</v>
      </c>
      <c r="Y19" s="10">
        <v>0</v>
      </c>
      <c r="Z19" s="11">
        <f t="shared" si="1"/>
        <v>15</v>
      </c>
      <c r="AA19" s="12">
        <f t="shared" si="1"/>
        <v>277.34999999999997</v>
      </c>
      <c r="AB19" s="13">
        <f t="shared" si="2"/>
        <v>89</v>
      </c>
      <c r="AC19" t="str">
        <f t="shared" si="3"/>
        <v>Turma Recursal</v>
      </c>
    </row>
    <row r="20" spans="1:29">
      <c r="A20" s="14" t="s">
        <v>18</v>
      </c>
      <c r="B20" s="15">
        <f t="shared" ref="B20:AA20" si="4">SUM(B21:B22)</f>
        <v>0</v>
      </c>
      <c r="C20" s="16">
        <f t="shared" si="4"/>
        <v>0</v>
      </c>
      <c r="D20" s="15">
        <f t="shared" si="4"/>
        <v>0</v>
      </c>
      <c r="E20" s="16">
        <f t="shared" si="4"/>
        <v>0</v>
      </c>
      <c r="F20" s="15">
        <f t="shared" si="4"/>
        <v>0</v>
      </c>
      <c r="G20" s="16">
        <f t="shared" si="4"/>
        <v>0</v>
      </c>
      <c r="H20" s="15">
        <f t="shared" si="4"/>
        <v>0</v>
      </c>
      <c r="I20" s="16">
        <f t="shared" si="4"/>
        <v>0</v>
      </c>
      <c r="J20" s="15">
        <f t="shared" si="4"/>
        <v>0</v>
      </c>
      <c r="K20" s="16">
        <f t="shared" si="4"/>
        <v>0</v>
      </c>
      <c r="L20" s="15">
        <f t="shared" si="4"/>
        <v>0</v>
      </c>
      <c r="M20" s="16">
        <f t="shared" si="4"/>
        <v>0</v>
      </c>
      <c r="N20" s="15">
        <f t="shared" si="4"/>
        <v>0</v>
      </c>
      <c r="O20" s="16">
        <f t="shared" si="4"/>
        <v>0</v>
      </c>
      <c r="P20" s="15">
        <f t="shared" si="4"/>
        <v>0</v>
      </c>
      <c r="Q20" s="16">
        <f t="shared" si="4"/>
        <v>0</v>
      </c>
      <c r="R20" s="15">
        <f t="shared" si="4"/>
        <v>0</v>
      </c>
      <c r="S20" s="16">
        <f t="shared" si="4"/>
        <v>0</v>
      </c>
      <c r="T20" s="15">
        <f t="shared" si="4"/>
        <v>0</v>
      </c>
      <c r="U20" s="16">
        <f t="shared" si="4"/>
        <v>0</v>
      </c>
      <c r="V20" s="15">
        <f t="shared" si="4"/>
        <v>0</v>
      </c>
      <c r="W20" s="16">
        <f t="shared" si="4"/>
        <v>0</v>
      </c>
      <c r="X20" s="15">
        <f t="shared" si="4"/>
        <v>0</v>
      </c>
      <c r="Y20" s="16">
        <f t="shared" si="4"/>
        <v>0</v>
      </c>
      <c r="Z20" s="15">
        <f t="shared" si="4"/>
        <v>0</v>
      </c>
      <c r="AA20" s="16">
        <f t="shared" si="4"/>
        <v>0</v>
      </c>
      <c r="AB20" s="13">
        <f t="shared" si="2"/>
        <v>112</v>
      </c>
      <c r="AC20" t="str">
        <f t="shared" si="3"/>
        <v>Subseção Judiciária de Araguaína</v>
      </c>
    </row>
    <row r="21" spans="1:29">
      <c r="A21" s="17" t="s">
        <v>19</v>
      </c>
      <c r="B21" s="9">
        <v>0</v>
      </c>
      <c r="C21" s="10">
        <v>0</v>
      </c>
      <c r="D21" s="9">
        <v>0</v>
      </c>
      <c r="E21" s="10">
        <v>0</v>
      </c>
      <c r="F21" s="9">
        <v>0</v>
      </c>
      <c r="G21" s="10">
        <v>0</v>
      </c>
      <c r="H21" s="9">
        <v>0</v>
      </c>
      <c r="I21" s="10">
        <v>0</v>
      </c>
      <c r="J21" s="9">
        <v>0</v>
      </c>
      <c r="K21" s="10"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11">
        <f>B21+D21+F21+H21+J21+L21+N21+P21+R21+T21+V21+X21</f>
        <v>0</v>
      </c>
      <c r="AA21" s="12">
        <f>C21+E21+G21+I21+K21+M21+O21+Q21+S21+U21+W21+Y21</f>
        <v>0</v>
      </c>
      <c r="AB21" s="13">
        <f t="shared" si="2"/>
        <v>16</v>
      </c>
      <c r="AC21" t="str">
        <f t="shared" si="3"/>
        <v>Diretoria da Vara</v>
      </c>
    </row>
    <row r="22" spans="1:29">
      <c r="A22" s="17" t="s">
        <v>20</v>
      </c>
      <c r="B22" s="18">
        <v>0</v>
      </c>
      <c r="C22" s="19">
        <v>0</v>
      </c>
      <c r="D22" s="18">
        <v>0</v>
      </c>
      <c r="E22" s="19">
        <v>0</v>
      </c>
      <c r="F22" s="18">
        <v>0</v>
      </c>
      <c r="G22" s="19">
        <v>0</v>
      </c>
      <c r="H22" s="18">
        <v>0</v>
      </c>
      <c r="I22" s="19">
        <v>0</v>
      </c>
      <c r="J22" s="18">
        <v>0</v>
      </c>
      <c r="K22" s="19">
        <v>0</v>
      </c>
      <c r="L22" s="18">
        <v>0</v>
      </c>
      <c r="M22" s="19">
        <v>0</v>
      </c>
      <c r="N22" s="18">
        <v>0</v>
      </c>
      <c r="O22" s="19">
        <v>0</v>
      </c>
      <c r="P22" s="18">
        <v>0</v>
      </c>
      <c r="Q22" s="19">
        <v>0</v>
      </c>
      <c r="R22" s="18">
        <v>0</v>
      </c>
      <c r="S22" s="19">
        <v>0</v>
      </c>
      <c r="T22" s="18">
        <v>0</v>
      </c>
      <c r="U22" s="19">
        <v>0</v>
      </c>
      <c r="V22" s="18">
        <v>0</v>
      </c>
      <c r="W22" s="19">
        <v>0</v>
      </c>
      <c r="X22" s="18">
        <v>0</v>
      </c>
      <c r="Y22" s="19">
        <v>0</v>
      </c>
      <c r="Z22" s="11">
        <f>B22+D22+F22+H22+J22+L22+N22+P22+R22+T22+V22+X22</f>
        <v>0</v>
      </c>
      <c r="AA22" s="12">
        <f>C22+E22+G22+I22+K22+M22+O22+Q22+S22+U22+W22+Y22</f>
        <v>0</v>
      </c>
      <c r="AB22" s="13">
        <f t="shared" si="2"/>
        <v>96</v>
      </c>
      <c r="AC22" t="str">
        <f t="shared" si="3"/>
        <v>Secretaria da Vara</v>
      </c>
    </row>
    <row r="23" spans="1:29">
      <c r="A23" s="20" t="s">
        <v>21</v>
      </c>
      <c r="B23" s="15">
        <f t="shared" ref="B23:AA23" si="5">SUM(B24:B25)</f>
        <v>5</v>
      </c>
      <c r="C23" s="16">
        <f t="shared" si="5"/>
        <v>92.449999999999989</v>
      </c>
      <c r="D23" s="15">
        <f t="shared" si="5"/>
        <v>5</v>
      </c>
      <c r="E23" s="16">
        <f t="shared" si="5"/>
        <v>92.449999999999989</v>
      </c>
      <c r="F23" s="15">
        <f t="shared" si="5"/>
        <v>11</v>
      </c>
      <c r="G23" s="16">
        <f t="shared" si="5"/>
        <v>203.39</v>
      </c>
      <c r="H23" s="15">
        <f t="shared" si="5"/>
        <v>3</v>
      </c>
      <c r="I23" s="16">
        <f t="shared" si="5"/>
        <v>55.47</v>
      </c>
      <c r="J23" s="15">
        <f t="shared" si="5"/>
        <v>5</v>
      </c>
      <c r="K23" s="16">
        <f t="shared" si="5"/>
        <v>92.449999999999989</v>
      </c>
      <c r="L23" s="15">
        <f t="shared" si="5"/>
        <v>3</v>
      </c>
      <c r="M23" s="16">
        <f t="shared" si="5"/>
        <v>55.47</v>
      </c>
      <c r="N23" s="15">
        <f t="shared" si="5"/>
        <v>5</v>
      </c>
      <c r="O23" s="16">
        <f t="shared" si="5"/>
        <v>92.449999999999989</v>
      </c>
      <c r="P23" s="15">
        <f t="shared" si="5"/>
        <v>5</v>
      </c>
      <c r="Q23" s="16">
        <f t="shared" si="5"/>
        <v>92.449999999999989</v>
      </c>
      <c r="R23" s="15">
        <f t="shared" si="5"/>
        <v>4</v>
      </c>
      <c r="S23" s="16">
        <f t="shared" si="5"/>
        <v>73.959999999999994</v>
      </c>
      <c r="T23" s="15">
        <f t="shared" si="5"/>
        <v>4</v>
      </c>
      <c r="U23" s="16">
        <f t="shared" si="5"/>
        <v>73.959999999999994</v>
      </c>
      <c r="V23" s="15">
        <f t="shared" si="5"/>
        <v>2</v>
      </c>
      <c r="W23" s="16">
        <f t="shared" si="5"/>
        <v>36.979999999999997</v>
      </c>
      <c r="X23" s="15">
        <f t="shared" si="5"/>
        <v>2</v>
      </c>
      <c r="Y23" s="16">
        <f t="shared" si="5"/>
        <v>36.979999999999997</v>
      </c>
      <c r="Z23" s="15">
        <f t="shared" si="5"/>
        <v>54</v>
      </c>
      <c r="AA23" s="16">
        <f t="shared" si="5"/>
        <v>998.46000000000015</v>
      </c>
      <c r="AB23" s="13">
        <f t="shared" si="2"/>
        <v>69</v>
      </c>
      <c r="AC23" t="str">
        <f t="shared" si="3"/>
        <v>Subseção Judiciária de Gurupi</v>
      </c>
    </row>
    <row r="24" spans="1:29">
      <c r="A24" s="17" t="s">
        <v>19</v>
      </c>
      <c r="B24" s="21">
        <v>2</v>
      </c>
      <c r="C24" s="22">
        <v>36.979999999999997</v>
      </c>
      <c r="D24" s="21">
        <v>3</v>
      </c>
      <c r="E24" s="22">
        <v>55.47</v>
      </c>
      <c r="F24" s="21">
        <v>5</v>
      </c>
      <c r="G24" s="22">
        <v>92.45</v>
      </c>
      <c r="H24" s="21">
        <v>2</v>
      </c>
      <c r="I24" s="22">
        <v>36.979999999999997</v>
      </c>
      <c r="J24" s="21">
        <v>3</v>
      </c>
      <c r="K24" s="22">
        <v>55.47</v>
      </c>
      <c r="L24" s="21">
        <v>1</v>
      </c>
      <c r="M24" s="22">
        <v>18.489999999999998</v>
      </c>
      <c r="N24" s="21">
        <v>3</v>
      </c>
      <c r="O24" s="22">
        <v>55.47</v>
      </c>
      <c r="P24" s="21">
        <v>2</v>
      </c>
      <c r="Q24" s="22">
        <v>36.979999999999997</v>
      </c>
      <c r="R24" s="21">
        <v>1</v>
      </c>
      <c r="S24" s="22">
        <v>18.489999999999998</v>
      </c>
      <c r="T24" s="21">
        <v>3</v>
      </c>
      <c r="U24" s="22">
        <v>55.47</v>
      </c>
      <c r="V24" s="9">
        <v>1</v>
      </c>
      <c r="W24" s="10">
        <v>18.489999999999998</v>
      </c>
      <c r="X24" s="9">
        <v>1</v>
      </c>
      <c r="Y24" s="10">
        <v>18.489999999999998</v>
      </c>
      <c r="Z24" s="11">
        <f>B24+D24+F24+H24+J24+L24+N24+P24+R24+T24+V24+X24</f>
        <v>27</v>
      </c>
      <c r="AA24" s="12">
        <f>C24+E24+G24+I24+K24+M24+O24+Q24+S24+U24+W24+Y24</f>
        <v>499.23</v>
      </c>
      <c r="AB24" s="13">
        <f t="shared" si="2"/>
        <v>34</v>
      </c>
      <c r="AC24" t="str">
        <f t="shared" si="3"/>
        <v>Diretoria da Vara</v>
      </c>
    </row>
    <row r="25" spans="1:29">
      <c r="A25" s="23" t="s">
        <v>22</v>
      </c>
      <c r="B25" s="24">
        <v>3</v>
      </c>
      <c r="C25" s="22">
        <v>55.47</v>
      </c>
      <c r="D25" s="24">
        <v>2</v>
      </c>
      <c r="E25" s="22">
        <v>36.979999999999997</v>
      </c>
      <c r="F25" s="24">
        <v>6</v>
      </c>
      <c r="G25" s="22">
        <v>110.94</v>
      </c>
      <c r="H25" s="24">
        <v>1</v>
      </c>
      <c r="I25" s="22">
        <v>18.489999999999998</v>
      </c>
      <c r="J25" s="24">
        <v>2</v>
      </c>
      <c r="K25" s="22">
        <v>36.979999999999997</v>
      </c>
      <c r="L25" s="24">
        <v>2</v>
      </c>
      <c r="M25" s="22">
        <v>36.979999999999997</v>
      </c>
      <c r="N25" s="24">
        <v>2</v>
      </c>
      <c r="O25" s="22">
        <v>36.979999999999997</v>
      </c>
      <c r="P25" s="24">
        <v>3</v>
      </c>
      <c r="Q25" s="22">
        <v>55.47</v>
      </c>
      <c r="R25" s="24">
        <v>3</v>
      </c>
      <c r="S25" s="22">
        <v>55.47</v>
      </c>
      <c r="T25" s="24">
        <v>1</v>
      </c>
      <c r="U25" s="22">
        <v>18.489999999999998</v>
      </c>
      <c r="V25" s="18">
        <v>1</v>
      </c>
      <c r="W25" s="19">
        <v>18.489999999999998</v>
      </c>
      <c r="X25" s="18">
        <v>1</v>
      </c>
      <c r="Y25" s="19">
        <v>18.489999999999998</v>
      </c>
      <c r="Z25" s="11">
        <f>B25+D25+F25+H25+J25+L25+N25+P25+R25+T25+V25+X25</f>
        <v>27</v>
      </c>
      <c r="AA25" s="12">
        <f>C25+E25+G25+I25+K25+M25+O25+Q25+S25+U25+W25+Y25</f>
        <v>499.23000000000013</v>
      </c>
      <c r="AB25" s="13">
        <f t="shared" si="2"/>
        <v>35</v>
      </c>
      <c r="AC25" t="str">
        <f t="shared" si="3"/>
        <v>Vara Única de Gurupi</v>
      </c>
    </row>
    <row r="26" spans="1:29">
      <c r="A26" s="25" t="s">
        <v>23</v>
      </c>
      <c r="B26" s="26">
        <f t="shared" ref="B26:AA26" si="6">B11+B20+B23</f>
        <v>13</v>
      </c>
      <c r="C26" s="27">
        <f t="shared" si="6"/>
        <v>240.36999999999998</v>
      </c>
      <c r="D26" s="26">
        <f t="shared" si="6"/>
        <v>14</v>
      </c>
      <c r="E26" s="27">
        <f t="shared" si="6"/>
        <v>258.86</v>
      </c>
      <c r="F26" s="26">
        <f t="shared" si="6"/>
        <v>17</v>
      </c>
      <c r="G26" s="27">
        <f t="shared" si="6"/>
        <v>314.33</v>
      </c>
      <c r="H26" s="26">
        <f t="shared" si="6"/>
        <v>3</v>
      </c>
      <c r="I26" s="27">
        <f t="shared" si="6"/>
        <v>55.47</v>
      </c>
      <c r="J26" s="26">
        <f t="shared" si="6"/>
        <v>5</v>
      </c>
      <c r="K26" s="27">
        <f t="shared" si="6"/>
        <v>92.449999999999989</v>
      </c>
      <c r="L26" s="26">
        <f t="shared" si="6"/>
        <v>16</v>
      </c>
      <c r="M26" s="27">
        <f t="shared" si="6"/>
        <v>295.84000000000003</v>
      </c>
      <c r="N26" s="26">
        <f t="shared" si="6"/>
        <v>6</v>
      </c>
      <c r="O26" s="27">
        <f t="shared" si="6"/>
        <v>110.93999999999998</v>
      </c>
      <c r="P26" s="26">
        <f t="shared" si="6"/>
        <v>5</v>
      </c>
      <c r="Q26" s="27">
        <f t="shared" si="6"/>
        <v>92.449999999999989</v>
      </c>
      <c r="R26" s="26">
        <f t="shared" si="6"/>
        <v>8</v>
      </c>
      <c r="S26" s="27">
        <f t="shared" si="6"/>
        <v>147.91999999999999</v>
      </c>
      <c r="T26" s="26">
        <f t="shared" si="6"/>
        <v>4</v>
      </c>
      <c r="U26" s="27">
        <f t="shared" si="6"/>
        <v>73.959999999999994</v>
      </c>
      <c r="V26" s="26">
        <f t="shared" si="6"/>
        <v>4</v>
      </c>
      <c r="W26" s="27">
        <f t="shared" si="6"/>
        <v>73.959999999999994</v>
      </c>
      <c r="X26" s="26">
        <f t="shared" si="6"/>
        <v>2</v>
      </c>
      <c r="Y26" s="27">
        <f t="shared" si="6"/>
        <v>36.979999999999997</v>
      </c>
      <c r="Z26" s="26">
        <f t="shared" si="6"/>
        <v>97</v>
      </c>
      <c r="AA26" s="27">
        <f t="shared" si="6"/>
        <v>1793.5300000000002</v>
      </c>
      <c r="AB26" s="13">
        <f t="shared" si="2"/>
        <v>489</v>
      </c>
    </row>
    <row r="27" spans="1:29" ht="6" customHeight="1"/>
    <row r="28" spans="1:29">
      <c r="A28" s="1" t="s">
        <v>2</v>
      </c>
    </row>
    <row r="29" spans="1:29">
      <c r="A29" s="1" t="s">
        <v>24</v>
      </c>
    </row>
    <row r="30" spans="1:29">
      <c r="A30" s="1" t="s">
        <v>25</v>
      </c>
    </row>
    <row r="31" spans="1:29">
      <c r="A31" s="319" t="s">
        <v>5</v>
      </c>
      <c r="B31" s="320">
        <v>43831</v>
      </c>
      <c r="C31" s="320"/>
      <c r="D31" s="320">
        <v>43862</v>
      </c>
      <c r="E31" s="320"/>
      <c r="F31" s="320">
        <v>43891</v>
      </c>
      <c r="G31" s="320"/>
      <c r="H31" s="320">
        <v>43922</v>
      </c>
      <c r="I31" s="320"/>
      <c r="J31" s="320">
        <v>43952</v>
      </c>
      <c r="K31" s="320"/>
      <c r="L31" s="320">
        <v>43983</v>
      </c>
      <c r="M31" s="320"/>
      <c r="N31" s="320">
        <v>44013</v>
      </c>
      <c r="O31" s="320"/>
      <c r="P31" s="320">
        <v>44044</v>
      </c>
      <c r="Q31" s="320"/>
      <c r="R31" s="320">
        <v>44075</v>
      </c>
      <c r="S31" s="320"/>
      <c r="T31" s="320">
        <v>44105</v>
      </c>
      <c r="U31" s="320"/>
      <c r="V31" s="320">
        <v>44136</v>
      </c>
      <c r="W31" s="320"/>
      <c r="X31" s="320">
        <v>44166</v>
      </c>
      <c r="Y31" s="320"/>
      <c r="Z31" s="321" t="s">
        <v>6</v>
      </c>
      <c r="AA31" s="321"/>
    </row>
    <row r="32" spans="1:29">
      <c r="A32" s="319"/>
      <c r="B32" s="3" t="s">
        <v>7</v>
      </c>
      <c r="C32" s="4" t="s">
        <v>8</v>
      </c>
      <c r="D32" s="3" t="s">
        <v>7</v>
      </c>
      <c r="E32" s="4" t="s">
        <v>8</v>
      </c>
      <c r="F32" s="3" t="s">
        <v>7</v>
      </c>
      <c r="G32" s="4" t="s">
        <v>8</v>
      </c>
      <c r="H32" s="3" t="s">
        <v>7</v>
      </c>
      <c r="I32" s="4" t="s">
        <v>8</v>
      </c>
      <c r="J32" s="3" t="s">
        <v>7</v>
      </c>
      <c r="K32" s="4" t="s">
        <v>8</v>
      </c>
      <c r="L32" s="3" t="s">
        <v>7</v>
      </c>
      <c r="M32" s="4" t="s">
        <v>8</v>
      </c>
      <c r="N32" s="3" t="s">
        <v>7</v>
      </c>
      <c r="O32" s="4" t="s">
        <v>8</v>
      </c>
      <c r="P32" s="3" t="s">
        <v>7</v>
      </c>
      <c r="Q32" s="4" t="s">
        <v>8</v>
      </c>
      <c r="R32" s="3" t="s">
        <v>7</v>
      </c>
      <c r="S32" s="4" t="s">
        <v>8</v>
      </c>
      <c r="T32" s="3" t="s">
        <v>7</v>
      </c>
      <c r="U32" s="4" t="s">
        <v>8</v>
      </c>
      <c r="V32" s="3" t="s">
        <v>7</v>
      </c>
      <c r="W32" s="4" t="s">
        <v>8</v>
      </c>
      <c r="X32" s="3" t="s">
        <v>7</v>
      </c>
      <c r="Y32" s="4" t="s">
        <v>8</v>
      </c>
      <c r="Z32" s="3" t="s">
        <v>7</v>
      </c>
      <c r="AA32" s="4" t="s">
        <v>8</v>
      </c>
    </row>
    <row r="33" spans="1:30">
      <c r="A33" s="5" t="s">
        <v>9</v>
      </c>
      <c r="B33" s="6">
        <f t="shared" ref="B33:AA33" si="7">SUM(B34:B41)</f>
        <v>69</v>
      </c>
      <c r="C33" s="7">
        <f t="shared" si="7"/>
        <v>1388.97</v>
      </c>
      <c r="D33" s="6">
        <f t="shared" si="7"/>
        <v>41</v>
      </c>
      <c r="E33" s="7">
        <f t="shared" si="7"/>
        <v>825.32999999999993</v>
      </c>
      <c r="F33" s="6">
        <f t="shared" si="7"/>
        <v>30</v>
      </c>
      <c r="G33" s="7">
        <f t="shared" si="7"/>
        <v>603.90000000000009</v>
      </c>
      <c r="H33" s="6">
        <f t="shared" si="7"/>
        <v>4</v>
      </c>
      <c r="I33" s="7">
        <f t="shared" si="7"/>
        <v>80.52</v>
      </c>
      <c r="J33" s="6">
        <f t="shared" si="7"/>
        <v>0</v>
      </c>
      <c r="K33" s="7">
        <f t="shared" si="7"/>
        <v>0</v>
      </c>
      <c r="L33" s="6">
        <f t="shared" si="7"/>
        <v>5</v>
      </c>
      <c r="M33" s="7">
        <f t="shared" si="7"/>
        <v>100.65</v>
      </c>
      <c r="N33" s="6">
        <f t="shared" si="7"/>
        <v>25</v>
      </c>
      <c r="O33" s="7">
        <f t="shared" si="7"/>
        <v>503.25</v>
      </c>
      <c r="P33" s="6">
        <f t="shared" si="7"/>
        <v>22</v>
      </c>
      <c r="Q33" s="7">
        <f t="shared" si="7"/>
        <v>442.86</v>
      </c>
      <c r="R33" s="6">
        <f t="shared" si="7"/>
        <v>5</v>
      </c>
      <c r="S33" s="7">
        <f t="shared" si="7"/>
        <v>100.65</v>
      </c>
      <c r="T33" s="6">
        <f t="shared" si="7"/>
        <v>18</v>
      </c>
      <c r="U33" s="7">
        <f t="shared" si="7"/>
        <v>362.34</v>
      </c>
      <c r="V33" s="6">
        <f t="shared" si="7"/>
        <v>41</v>
      </c>
      <c r="W33" s="7">
        <f t="shared" si="7"/>
        <v>825.32999999999993</v>
      </c>
      <c r="X33" s="6">
        <f t="shared" si="7"/>
        <v>5</v>
      </c>
      <c r="Y33" s="7">
        <f t="shared" si="7"/>
        <v>100.65</v>
      </c>
      <c r="Z33" s="6">
        <f t="shared" si="7"/>
        <v>265</v>
      </c>
      <c r="AA33" s="7">
        <f t="shared" si="7"/>
        <v>5334.45</v>
      </c>
    </row>
    <row r="34" spans="1:30">
      <c r="A34" s="8" t="s">
        <v>10</v>
      </c>
      <c r="B34" s="9">
        <v>0</v>
      </c>
      <c r="C34" s="10">
        <v>0</v>
      </c>
      <c r="D34" s="9">
        <v>0</v>
      </c>
      <c r="E34" s="10">
        <v>0</v>
      </c>
      <c r="F34" s="9">
        <v>0</v>
      </c>
      <c r="G34" s="10">
        <v>0</v>
      </c>
      <c r="H34" s="9">
        <v>0</v>
      </c>
      <c r="I34" s="10">
        <v>0</v>
      </c>
      <c r="J34" s="9">
        <v>0</v>
      </c>
      <c r="K34" s="10">
        <v>0</v>
      </c>
      <c r="L34" s="9">
        <v>0</v>
      </c>
      <c r="M34" s="10">
        <v>0</v>
      </c>
      <c r="N34" s="9">
        <v>0</v>
      </c>
      <c r="O34" s="10">
        <v>0</v>
      </c>
      <c r="P34" s="9">
        <v>5</v>
      </c>
      <c r="Q34" s="10">
        <v>100.65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11">
        <f t="shared" ref="Z34:AA41" si="8">B34+D34+F34+H34+J34+L34+N34+P34+R34+T34+V34+X34</f>
        <v>5</v>
      </c>
      <c r="AA34" s="12">
        <f t="shared" si="8"/>
        <v>100.65</v>
      </c>
    </row>
    <row r="35" spans="1:30">
      <c r="A35" s="8" t="s">
        <v>11</v>
      </c>
      <c r="B35" s="9">
        <v>34</v>
      </c>
      <c r="C35" s="10">
        <v>684.42</v>
      </c>
      <c r="D35" s="9">
        <v>3</v>
      </c>
      <c r="E35" s="10">
        <v>60.39</v>
      </c>
      <c r="F35" s="9">
        <v>15</v>
      </c>
      <c r="G35" s="10">
        <v>301.95</v>
      </c>
      <c r="H35" s="9">
        <v>0</v>
      </c>
      <c r="I35" s="10">
        <v>0</v>
      </c>
      <c r="J35" s="9">
        <v>0</v>
      </c>
      <c r="K35" s="10">
        <v>0</v>
      </c>
      <c r="L35" s="9">
        <v>0</v>
      </c>
      <c r="M35" s="10">
        <v>0</v>
      </c>
      <c r="N35" s="9">
        <v>0</v>
      </c>
      <c r="O35" s="10">
        <v>0</v>
      </c>
      <c r="P35" s="9">
        <v>17</v>
      </c>
      <c r="Q35" s="10">
        <v>342.21</v>
      </c>
      <c r="R35" s="9">
        <v>0</v>
      </c>
      <c r="S35" s="10">
        <v>0</v>
      </c>
      <c r="T35" s="9">
        <v>18</v>
      </c>
      <c r="U35" s="10">
        <v>362.34</v>
      </c>
      <c r="V35" s="9">
        <v>1</v>
      </c>
      <c r="W35" s="10">
        <v>20.13</v>
      </c>
      <c r="X35" s="9">
        <v>0</v>
      </c>
      <c r="Y35" s="10">
        <v>0</v>
      </c>
      <c r="Z35" s="11">
        <f t="shared" si="8"/>
        <v>88</v>
      </c>
      <c r="AA35" s="12">
        <f t="shared" si="8"/>
        <v>1771.44</v>
      </c>
    </row>
    <row r="36" spans="1:30">
      <c r="A36" s="8" t="s">
        <v>12</v>
      </c>
      <c r="B36" s="9">
        <v>5</v>
      </c>
      <c r="C36" s="10">
        <v>100.65</v>
      </c>
      <c r="D36" s="9">
        <v>0</v>
      </c>
      <c r="E36" s="10">
        <v>0</v>
      </c>
      <c r="F36" s="9">
        <v>5</v>
      </c>
      <c r="G36" s="10">
        <v>100.65</v>
      </c>
      <c r="H36" s="9">
        <v>0</v>
      </c>
      <c r="I36" s="10">
        <v>0</v>
      </c>
      <c r="J36" s="9">
        <v>0</v>
      </c>
      <c r="K36" s="10"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5</v>
      </c>
      <c r="W36" s="10">
        <v>100.65</v>
      </c>
      <c r="X36" s="9">
        <v>5</v>
      </c>
      <c r="Y36" s="10">
        <v>100.65</v>
      </c>
      <c r="Z36" s="11">
        <f t="shared" si="8"/>
        <v>20</v>
      </c>
      <c r="AA36" s="12">
        <f t="shared" si="8"/>
        <v>402.6</v>
      </c>
    </row>
    <row r="37" spans="1:30">
      <c r="A37" s="8" t="s">
        <v>13</v>
      </c>
      <c r="B37" s="9">
        <v>0</v>
      </c>
      <c r="C37" s="10">
        <v>0</v>
      </c>
      <c r="D37" s="9">
        <v>0</v>
      </c>
      <c r="E37" s="10">
        <v>0</v>
      </c>
      <c r="F37" s="9">
        <v>0</v>
      </c>
      <c r="G37" s="10">
        <v>0</v>
      </c>
      <c r="H37" s="9">
        <v>0</v>
      </c>
      <c r="I37" s="10">
        <v>0</v>
      </c>
      <c r="J37" s="9">
        <v>0</v>
      </c>
      <c r="K37" s="10">
        <v>0</v>
      </c>
      <c r="L37" s="9">
        <v>0</v>
      </c>
      <c r="M37" s="10">
        <v>0</v>
      </c>
      <c r="N37" s="9">
        <v>15</v>
      </c>
      <c r="O37" s="10">
        <v>301.95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11">
        <f t="shared" si="8"/>
        <v>15</v>
      </c>
      <c r="AA37" s="12">
        <f t="shared" si="8"/>
        <v>301.95</v>
      </c>
    </row>
    <row r="38" spans="1:30">
      <c r="A38" s="8" t="s">
        <v>14</v>
      </c>
      <c r="B38" s="9">
        <v>0</v>
      </c>
      <c r="C38" s="10">
        <v>0</v>
      </c>
      <c r="D38" s="9">
        <v>13</v>
      </c>
      <c r="E38" s="10">
        <v>261.69</v>
      </c>
      <c r="F38" s="9">
        <v>0</v>
      </c>
      <c r="G38" s="10">
        <v>0</v>
      </c>
      <c r="H38" s="9">
        <v>0</v>
      </c>
      <c r="I38" s="10">
        <v>0</v>
      </c>
      <c r="J38" s="9">
        <v>0</v>
      </c>
      <c r="K38" s="10">
        <v>0</v>
      </c>
      <c r="L38" s="9">
        <v>0</v>
      </c>
      <c r="M38" s="10">
        <v>0</v>
      </c>
      <c r="N38" s="9">
        <v>10</v>
      </c>
      <c r="O38" s="10">
        <v>201.3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11">
        <f t="shared" si="8"/>
        <v>23</v>
      </c>
      <c r="AA38" s="12">
        <f t="shared" si="8"/>
        <v>462.99</v>
      </c>
    </row>
    <row r="39" spans="1:30">
      <c r="A39" s="8" t="s">
        <v>15</v>
      </c>
      <c r="B39" s="9">
        <v>20</v>
      </c>
      <c r="C39" s="10">
        <v>402.6</v>
      </c>
      <c r="D39" s="9">
        <v>0</v>
      </c>
      <c r="E39" s="10">
        <v>0</v>
      </c>
      <c r="F39" s="9">
        <v>0</v>
      </c>
      <c r="G39" s="10">
        <v>0</v>
      </c>
      <c r="H39" s="9">
        <v>0</v>
      </c>
      <c r="I39" s="10">
        <v>0</v>
      </c>
      <c r="J39" s="9">
        <v>0</v>
      </c>
      <c r="K39" s="10"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11">
        <f t="shared" si="8"/>
        <v>20</v>
      </c>
      <c r="AA39" s="12">
        <f t="shared" si="8"/>
        <v>402.6</v>
      </c>
    </row>
    <row r="40" spans="1:30">
      <c r="A40" s="8" t="s">
        <v>16</v>
      </c>
      <c r="B40" s="9">
        <v>10</v>
      </c>
      <c r="C40" s="10">
        <v>201.3</v>
      </c>
      <c r="D40" s="9">
        <v>10</v>
      </c>
      <c r="E40" s="10">
        <v>201.3</v>
      </c>
      <c r="F40" s="9">
        <v>0</v>
      </c>
      <c r="G40" s="10">
        <v>0</v>
      </c>
      <c r="H40" s="9">
        <v>0</v>
      </c>
      <c r="I40" s="10">
        <v>0</v>
      </c>
      <c r="J40" s="9">
        <v>0</v>
      </c>
      <c r="K40" s="10"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11">
        <f t="shared" si="8"/>
        <v>20</v>
      </c>
      <c r="AA40" s="12">
        <f t="shared" si="8"/>
        <v>402.6</v>
      </c>
    </row>
    <row r="41" spans="1:30">
      <c r="A41" s="8" t="s">
        <v>17</v>
      </c>
      <c r="B41" s="9">
        <v>0</v>
      </c>
      <c r="C41" s="10">
        <v>0</v>
      </c>
      <c r="D41" s="9">
        <v>15</v>
      </c>
      <c r="E41" s="10">
        <v>301.95</v>
      </c>
      <c r="F41" s="9">
        <v>10</v>
      </c>
      <c r="G41" s="10">
        <v>201.3</v>
      </c>
      <c r="H41" s="9">
        <v>4</v>
      </c>
      <c r="I41" s="10">
        <v>80.52</v>
      </c>
      <c r="J41" s="9">
        <v>0</v>
      </c>
      <c r="K41" s="10">
        <v>0</v>
      </c>
      <c r="L41" s="9">
        <v>5</v>
      </c>
      <c r="M41" s="10">
        <v>100.65</v>
      </c>
      <c r="N41" s="9">
        <v>0</v>
      </c>
      <c r="O41" s="10">
        <v>0</v>
      </c>
      <c r="P41" s="9">
        <v>0</v>
      </c>
      <c r="Q41" s="10">
        <v>0</v>
      </c>
      <c r="R41" s="9">
        <v>5</v>
      </c>
      <c r="S41" s="10">
        <v>100.65</v>
      </c>
      <c r="T41" s="9">
        <v>0</v>
      </c>
      <c r="U41" s="10">
        <v>0</v>
      </c>
      <c r="V41" s="9">
        <v>35</v>
      </c>
      <c r="W41" s="10">
        <v>704.55</v>
      </c>
      <c r="X41" s="9">
        <v>0</v>
      </c>
      <c r="Y41" s="10">
        <v>0</v>
      </c>
      <c r="Z41" s="11">
        <f t="shared" si="8"/>
        <v>74</v>
      </c>
      <c r="AA41" s="12">
        <f t="shared" si="8"/>
        <v>1489.62</v>
      </c>
      <c r="AD41">
        <f>2438-1896</f>
        <v>542</v>
      </c>
    </row>
    <row r="42" spans="1:30">
      <c r="A42" s="14" t="s">
        <v>18</v>
      </c>
      <c r="B42" s="15">
        <f t="shared" ref="B42:AA42" si="9">SUM(B43:B44)</f>
        <v>22</v>
      </c>
      <c r="C42" s="16">
        <f t="shared" si="9"/>
        <v>442.86</v>
      </c>
      <c r="D42" s="15">
        <f t="shared" si="9"/>
        <v>24</v>
      </c>
      <c r="E42" s="16">
        <f t="shared" si="9"/>
        <v>483.12</v>
      </c>
      <c r="F42" s="15">
        <f t="shared" si="9"/>
        <v>20</v>
      </c>
      <c r="G42" s="16">
        <f t="shared" si="9"/>
        <v>402.59999999999997</v>
      </c>
      <c r="H42" s="15">
        <f t="shared" si="9"/>
        <v>2</v>
      </c>
      <c r="I42" s="16">
        <f t="shared" si="9"/>
        <v>40.26</v>
      </c>
      <c r="J42" s="15">
        <f t="shared" si="9"/>
        <v>4</v>
      </c>
      <c r="K42" s="16">
        <f t="shared" si="9"/>
        <v>80.52</v>
      </c>
      <c r="L42" s="15">
        <f t="shared" si="9"/>
        <v>6</v>
      </c>
      <c r="M42" s="16">
        <f t="shared" si="9"/>
        <v>120.78</v>
      </c>
      <c r="N42" s="15">
        <f t="shared" si="9"/>
        <v>10</v>
      </c>
      <c r="O42" s="16">
        <f t="shared" si="9"/>
        <v>201.29999999999998</v>
      </c>
      <c r="P42" s="15">
        <f t="shared" si="9"/>
        <v>0</v>
      </c>
      <c r="Q42" s="16">
        <f t="shared" si="9"/>
        <v>0</v>
      </c>
      <c r="R42" s="15">
        <f t="shared" si="9"/>
        <v>4</v>
      </c>
      <c r="S42" s="16">
        <f t="shared" si="9"/>
        <v>80.52</v>
      </c>
      <c r="T42" s="15">
        <f t="shared" si="9"/>
        <v>10</v>
      </c>
      <c r="U42" s="16">
        <f t="shared" si="9"/>
        <v>201.29999999999998</v>
      </c>
      <c r="V42" s="15">
        <f t="shared" si="9"/>
        <v>5</v>
      </c>
      <c r="W42" s="16">
        <f t="shared" si="9"/>
        <v>100.64999999999999</v>
      </c>
      <c r="X42" s="15">
        <f t="shared" si="9"/>
        <v>5</v>
      </c>
      <c r="Y42" s="16">
        <f t="shared" si="9"/>
        <v>100.64999999999999</v>
      </c>
      <c r="Z42" s="15">
        <f t="shared" si="9"/>
        <v>112</v>
      </c>
      <c r="AA42" s="16">
        <f t="shared" si="9"/>
        <v>2254.5600000000004</v>
      </c>
    </row>
    <row r="43" spans="1:30">
      <c r="A43" s="17" t="s">
        <v>19</v>
      </c>
      <c r="B43" s="310">
        <v>2</v>
      </c>
      <c r="C43" s="311">
        <v>40.26</v>
      </c>
      <c r="D43" s="310">
        <v>2</v>
      </c>
      <c r="E43" s="311">
        <v>40.26</v>
      </c>
      <c r="F43" s="310">
        <v>2</v>
      </c>
      <c r="G43" s="311">
        <v>40.26</v>
      </c>
      <c r="H43" s="310">
        <v>1</v>
      </c>
      <c r="I43" s="311">
        <v>20.13</v>
      </c>
      <c r="J43" s="310">
        <v>1</v>
      </c>
      <c r="K43" s="311">
        <v>20.13</v>
      </c>
      <c r="L43" s="310">
        <v>1</v>
      </c>
      <c r="M43" s="311">
        <v>20.13</v>
      </c>
      <c r="N43" s="310">
        <v>2</v>
      </c>
      <c r="O43" s="311">
        <v>40.26</v>
      </c>
      <c r="P43" s="310">
        <v>0</v>
      </c>
      <c r="Q43" s="311">
        <v>0</v>
      </c>
      <c r="R43" s="310">
        <v>1</v>
      </c>
      <c r="S43" s="311">
        <v>20.13</v>
      </c>
      <c r="T43" s="310">
        <v>2</v>
      </c>
      <c r="U43" s="311">
        <v>40.26</v>
      </c>
      <c r="V43" s="310">
        <v>1</v>
      </c>
      <c r="W43" s="311">
        <v>20.13</v>
      </c>
      <c r="X43" s="310">
        <v>1</v>
      </c>
      <c r="Y43" s="311">
        <v>20.13</v>
      </c>
      <c r="Z43" s="11">
        <f>B43+D43+F43+H43+J43+L43+N43+P43+R43+T43+V43+X43</f>
        <v>16</v>
      </c>
      <c r="AA43" s="12">
        <f>C43+E43+G43+I43+K43+M43+O43+Q43+S43+U43+W43+Y43</f>
        <v>322.08</v>
      </c>
      <c r="AD43" s="28">
        <f>AD41/2438</f>
        <v>0.22231337161607875</v>
      </c>
    </row>
    <row r="44" spans="1:30" ht="15.75" thickBot="1">
      <c r="A44" s="17" t="s">
        <v>20</v>
      </c>
      <c r="B44" s="312">
        <v>20</v>
      </c>
      <c r="C44" s="313">
        <v>402.6</v>
      </c>
      <c r="D44" s="312">
        <v>22</v>
      </c>
      <c r="E44" s="313">
        <v>442.86</v>
      </c>
      <c r="F44" s="312">
        <v>18</v>
      </c>
      <c r="G44" s="313">
        <v>362.34</v>
      </c>
      <c r="H44" s="312">
        <v>1</v>
      </c>
      <c r="I44" s="313">
        <v>20.13</v>
      </c>
      <c r="J44" s="312">
        <v>3</v>
      </c>
      <c r="K44" s="313">
        <v>60.39</v>
      </c>
      <c r="L44" s="312">
        <v>5</v>
      </c>
      <c r="M44" s="313">
        <v>100.65</v>
      </c>
      <c r="N44" s="312">
        <v>8</v>
      </c>
      <c r="O44" s="313">
        <v>161.04</v>
      </c>
      <c r="P44" s="312">
        <v>0</v>
      </c>
      <c r="Q44" s="313">
        <v>0</v>
      </c>
      <c r="R44" s="312">
        <v>3</v>
      </c>
      <c r="S44" s="313">
        <v>60.39</v>
      </c>
      <c r="T44" s="312">
        <v>8</v>
      </c>
      <c r="U44" s="313">
        <v>161.04</v>
      </c>
      <c r="V44" s="312">
        <v>4</v>
      </c>
      <c r="W44" s="313">
        <v>80.52</v>
      </c>
      <c r="X44" s="312">
        <v>4</v>
      </c>
      <c r="Y44" s="313">
        <v>80.52</v>
      </c>
      <c r="Z44" s="11">
        <f>B44+D44+F44+H44+J44+L44+N44+P44+R44+T44+V44+X44</f>
        <v>96</v>
      </c>
      <c r="AA44" s="12">
        <f>C44+E44+G44+I44+K44+M44+O44+Q44+S44+U44+W44+Y44</f>
        <v>1932.4800000000002</v>
      </c>
    </row>
    <row r="45" spans="1:30">
      <c r="A45" s="20" t="s">
        <v>21</v>
      </c>
      <c r="B45" s="15">
        <f t="shared" ref="B45:AA45" si="10">SUM(B46:B47)</f>
        <v>4</v>
      </c>
      <c r="C45" s="16">
        <f t="shared" si="10"/>
        <v>80.52</v>
      </c>
      <c r="D45" s="15">
        <f t="shared" si="10"/>
        <v>4</v>
      </c>
      <c r="E45" s="16">
        <f t="shared" si="10"/>
        <v>80.52</v>
      </c>
      <c r="F45" s="15">
        <f t="shared" si="10"/>
        <v>1</v>
      </c>
      <c r="G45" s="16">
        <f t="shared" si="10"/>
        <v>20.13</v>
      </c>
      <c r="H45" s="15">
        <f t="shared" si="10"/>
        <v>1</v>
      </c>
      <c r="I45" s="16">
        <f t="shared" si="10"/>
        <v>20.13</v>
      </c>
      <c r="J45" s="15">
        <f t="shared" si="10"/>
        <v>2</v>
      </c>
      <c r="K45" s="16">
        <f t="shared" si="10"/>
        <v>40.26</v>
      </c>
      <c r="L45" s="15">
        <f t="shared" si="10"/>
        <v>2</v>
      </c>
      <c r="M45" s="16">
        <f t="shared" si="10"/>
        <v>40.26</v>
      </c>
      <c r="N45" s="15">
        <f t="shared" si="10"/>
        <v>0</v>
      </c>
      <c r="O45" s="16">
        <f t="shared" si="10"/>
        <v>0</v>
      </c>
      <c r="P45" s="15">
        <f t="shared" si="10"/>
        <v>0</v>
      </c>
      <c r="Q45" s="16">
        <f t="shared" si="10"/>
        <v>0</v>
      </c>
      <c r="R45" s="15">
        <f t="shared" si="10"/>
        <v>0</v>
      </c>
      <c r="S45" s="16">
        <f t="shared" si="10"/>
        <v>0</v>
      </c>
      <c r="T45" s="15">
        <f t="shared" si="10"/>
        <v>0</v>
      </c>
      <c r="U45" s="16">
        <f t="shared" si="10"/>
        <v>0</v>
      </c>
      <c r="V45" s="15">
        <f t="shared" si="10"/>
        <v>1</v>
      </c>
      <c r="W45" s="16">
        <f t="shared" si="10"/>
        <v>20.13</v>
      </c>
      <c r="X45" s="15">
        <f t="shared" si="10"/>
        <v>0</v>
      </c>
      <c r="Y45" s="16">
        <f t="shared" si="10"/>
        <v>0</v>
      </c>
      <c r="Z45" s="15">
        <f t="shared" si="10"/>
        <v>15</v>
      </c>
      <c r="AA45" s="16">
        <f t="shared" si="10"/>
        <v>301.95</v>
      </c>
    </row>
    <row r="46" spans="1:30">
      <c r="A46" s="17" t="s">
        <v>19</v>
      </c>
      <c r="B46" s="21">
        <v>2</v>
      </c>
      <c r="C46" s="22">
        <v>40.26</v>
      </c>
      <c r="D46" s="21">
        <v>2</v>
      </c>
      <c r="E46" s="22">
        <v>40.26</v>
      </c>
      <c r="F46" s="21">
        <v>0</v>
      </c>
      <c r="G46" s="22">
        <v>0</v>
      </c>
      <c r="H46" s="21">
        <v>0</v>
      </c>
      <c r="I46" s="22">
        <v>0</v>
      </c>
      <c r="J46" s="21">
        <v>1</v>
      </c>
      <c r="K46" s="22">
        <v>20.13</v>
      </c>
      <c r="L46" s="21">
        <v>1</v>
      </c>
      <c r="M46" s="22">
        <v>20.13</v>
      </c>
      <c r="N46" s="21">
        <v>0</v>
      </c>
      <c r="O46" s="22">
        <v>0</v>
      </c>
      <c r="P46" s="21">
        <v>0</v>
      </c>
      <c r="Q46" s="22">
        <v>0</v>
      </c>
      <c r="R46" s="21">
        <v>0</v>
      </c>
      <c r="S46" s="22">
        <v>0</v>
      </c>
      <c r="T46" s="21">
        <v>0</v>
      </c>
      <c r="U46" s="22">
        <v>0</v>
      </c>
      <c r="V46" s="9">
        <v>1</v>
      </c>
      <c r="W46" s="10">
        <v>20.13</v>
      </c>
      <c r="X46" s="21">
        <v>0</v>
      </c>
      <c r="Y46" s="22">
        <v>0</v>
      </c>
      <c r="Z46" s="11">
        <f>B46+D46+F46+H46+J46+L46+N46+P46+R46+T46+V46+X46</f>
        <v>7</v>
      </c>
      <c r="AA46" s="12">
        <f>C46+E46+G46+I46+K46+M46+O46+Q46+S46+U46+W46+Y46</f>
        <v>140.91</v>
      </c>
    </row>
    <row r="47" spans="1:30">
      <c r="A47" s="23" t="s">
        <v>22</v>
      </c>
      <c r="B47" s="24">
        <v>2</v>
      </c>
      <c r="C47" s="22">
        <v>40.26</v>
      </c>
      <c r="D47" s="24">
        <v>2</v>
      </c>
      <c r="E47" s="22">
        <v>40.26</v>
      </c>
      <c r="F47" s="24">
        <v>1</v>
      </c>
      <c r="G47" s="22">
        <v>20.13</v>
      </c>
      <c r="H47" s="24">
        <v>1</v>
      </c>
      <c r="I47" s="22">
        <v>20.13</v>
      </c>
      <c r="J47" s="24">
        <v>1</v>
      </c>
      <c r="K47" s="22">
        <v>20.13</v>
      </c>
      <c r="L47" s="24">
        <v>1</v>
      </c>
      <c r="M47" s="22">
        <v>20.13</v>
      </c>
      <c r="N47" s="24">
        <v>0</v>
      </c>
      <c r="O47" s="29">
        <v>0</v>
      </c>
      <c r="P47" s="24">
        <v>0</v>
      </c>
      <c r="Q47" s="29">
        <v>0</v>
      </c>
      <c r="R47" s="24">
        <v>0</v>
      </c>
      <c r="S47" s="29">
        <v>0</v>
      </c>
      <c r="T47" s="24">
        <v>0</v>
      </c>
      <c r="U47" s="29">
        <v>0</v>
      </c>
      <c r="V47" s="18">
        <v>0</v>
      </c>
      <c r="W47" s="19">
        <v>0</v>
      </c>
      <c r="X47" s="24">
        <v>0</v>
      </c>
      <c r="Y47" s="29">
        <v>0</v>
      </c>
      <c r="Z47" s="11">
        <f>B47+D47+F47+H47+J47+L47+N47+P47+R47+T47+V47+X47</f>
        <v>8</v>
      </c>
      <c r="AA47" s="12">
        <f>C47+E47+G47+I47+K47+M47+O47+Q47+S47+U47+W47+Y47</f>
        <v>161.04</v>
      </c>
    </row>
    <row r="48" spans="1:30">
      <c r="A48" s="25" t="s">
        <v>26</v>
      </c>
      <c r="B48" s="26">
        <f t="shared" ref="B48:AA48" si="11">B33+B42+B45</f>
        <v>95</v>
      </c>
      <c r="C48" s="27">
        <f t="shared" si="11"/>
        <v>1912.35</v>
      </c>
      <c r="D48" s="26">
        <f t="shared" si="11"/>
        <v>69</v>
      </c>
      <c r="E48" s="27">
        <f t="shared" si="11"/>
        <v>1388.9699999999998</v>
      </c>
      <c r="F48" s="26">
        <f t="shared" si="11"/>
        <v>51</v>
      </c>
      <c r="G48" s="27">
        <f t="shared" si="11"/>
        <v>1026.6300000000001</v>
      </c>
      <c r="H48" s="26">
        <f t="shared" si="11"/>
        <v>7</v>
      </c>
      <c r="I48" s="27">
        <f t="shared" si="11"/>
        <v>140.91</v>
      </c>
      <c r="J48" s="26">
        <f t="shared" si="11"/>
        <v>6</v>
      </c>
      <c r="K48" s="27">
        <f t="shared" si="11"/>
        <v>120.78</v>
      </c>
      <c r="L48" s="26">
        <f t="shared" si="11"/>
        <v>13</v>
      </c>
      <c r="M48" s="27">
        <f t="shared" si="11"/>
        <v>261.69</v>
      </c>
      <c r="N48" s="26">
        <f t="shared" si="11"/>
        <v>35</v>
      </c>
      <c r="O48" s="27">
        <f t="shared" si="11"/>
        <v>704.55</v>
      </c>
      <c r="P48" s="26">
        <f t="shared" si="11"/>
        <v>22</v>
      </c>
      <c r="Q48" s="27">
        <f t="shared" si="11"/>
        <v>442.86</v>
      </c>
      <c r="R48" s="26">
        <f t="shared" si="11"/>
        <v>9</v>
      </c>
      <c r="S48" s="27">
        <f t="shared" si="11"/>
        <v>181.17000000000002</v>
      </c>
      <c r="T48" s="26">
        <f t="shared" si="11"/>
        <v>28</v>
      </c>
      <c r="U48" s="27">
        <f t="shared" si="11"/>
        <v>563.64</v>
      </c>
      <c r="V48" s="26">
        <f t="shared" si="11"/>
        <v>47</v>
      </c>
      <c r="W48" s="27">
        <f t="shared" si="11"/>
        <v>946.1099999999999</v>
      </c>
      <c r="X48" s="26">
        <f t="shared" si="11"/>
        <v>10</v>
      </c>
      <c r="Y48" s="27">
        <f t="shared" si="11"/>
        <v>201.3</v>
      </c>
      <c r="Z48" s="26">
        <f t="shared" si="11"/>
        <v>392</v>
      </c>
      <c r="AA48" s="27">
        <f t="shared" si="11"/>
        <v>7890.96</v>
      </c>
    </row>
    <row r="49" spans="1:27" ht="4.5" customHeight="1"/>
    <row r="50" spans="1:27">
      <c r="A50" s="1" t="s">
        <v>2</v>
      </c>
    </row>
    <row r="51" spans="1:27">
      <c r="A51" s="1" t="s">
        <v>27</v>
      </c>
    </row>
    <row r="52" spans="1:27">
      <c r="A52" s="319" t="s">
        <v>5</v>
      </c>
      <c r="B52" s="320">
        <v>43831</v>
      </c>
      <c r="C52" s="320"/>
      <c r="D52" s="320">
        <v>43862</v>
      </c>
      <c r="E52" s="320"/>
      <c r="F52" s="320">
        <v>43891</v>
      </c>
      <c r="G52" s="320"/>
      <c r="H52" s="320">
        <v>43922</v>
      </c>
      <c r="I52" s="320"/>
      <c r="J52" s="320">
        <v>43952</v>
      </c>
      <c r="K52" s="320"/>
      <c r="L52" s="320">
        <v>43983</v>
      </c>
      <c r="M52" s="320"/>
      <c r="N52" s="320">
        <v>44013</v>
      </c>
      <c r="O52" s="320"/>
      <c r="P52" s="320">
        <v>44044</v>
      </c>
      <c r="Q52" s="320"/>
      <c r="R52" s="320">
        <v>44075</v>
      </c>
      <c r="S52" s="320"/>
      <c r="T52" s="320">
        <v>44105</v>
      </c>
      <c r="U52" s="320"/>
      <c r="V52" s="320">
        <v>44136</v>
      </c>
      <c r="W52" s="320"/>
      <c r="X52" s="320">
        <v>44166</v>
      </c>
      <c r="Y52" s="320"/>
      <c r="Z52" s="321" t="s">
        <v>6</v>
      </c>
      <c r="AA52" s="321"/>
    </row>
    <row r="53" spans="1:27">
      <c r="A53" s="319"/>
      <c r="B53" s="3" t="s">
        <v>7</v>
      </c>
      <c r="C53" s="4" t="s">
        <v>8</v>
      </c>
      <c r="D53" s="3" t="s">
        <v>7</v>
      </c>
      <c r="E53" s="4" t="s">
        <v>8</v>
      </c>
      <c r="F53" s="3" t="s">
        <v>7</v>
      </c>
      <c r="G53" s="4" t="s">
        <v>8</v>
      </c>
      <c r="H53" s="3" t="s">
        <v>7</v>
      </c>
      <c r="I53" s="4" t="s">
        <v>8</v>
      </c>
      <c r="J53" s="3" t="s">
        <v>7</v>
      </c>
      <c r="K53" s="4" t="s">
        <v>8</v>
      </c>
      <c r="L53" s="3" t="s">
        <v>7</v>
      </c>
      <c r="M53" s="4" t="s">
        <v>8</v>
      </c>
      <c r="N53" s="3" t="s">
        <v>7</v>
      </c>
      <c r="O53" s="4" t="s">
        <v>8</v>
      </c>
      <c r="P53" s="3" t="s">
        <v>7</v>
      </c>
      <c r="Q53" s="4" t="s">
        <v>8</v>
      </c>
      <c r="R53" s="3" t="s">
        <v>7</v>
      </c>
      <c r="S53" s="4" t="s">
        <v>8</v>
      </c>
      <c r="T53" s="3" t="s">
        <v>7</v>
      </c>
      <c r="U53" s="4" t="s">
        <v>8</v>
      </c>
      <c r="V53" s="3" t="s">
        <v>7</v>
      </c>
      <c r="W53" s="4" t="s">
        <v>8</v>
      </c>
      <c r="X53" s="3" t="s">
        <v>7</v>
      </c>
      <c r="Y53" s="4" t="s">
        <v>8</v>
      </c>
      <c r="Z53" s="3" t="s">
        <v>7</v>
      </c>
      <c r="AA53" s="4" t="s">
        <v>8</v>
      </c>
    </row>
    <row r="54" spans="1:27">
      <c r="A54" s="30" t="s">
        <v>23</v>
      </c>
      <c r="B54" s="31">
        <f t="shared" ref="B54:Y54" si="12">B26</f>
        <v>13</v>
      </c>
      <c r="C54" s="32">
        <f t="shared" si="12"/>
        <v>240.36999999999998</v>
      </c>
      <c r="D54" s="31">
        <f t="shared" si="12"/>
        <v>14</v>
      </c>
      <c r="E54" s="32">
        <f t="shared" si="12"/>
        <v>258.86</v>
      </c>
      <c r="F54" s="31">
        <f t="shared" si="12"/>
        <v>17</v>
      </c>
      <c r="G54" s="32">
        <f t="shared" si="12"/>
        <v>314.33</v>
      </c>
      <c r="H54" s="31">
        <f t="shared" si="12"/>
        <v>3</v>
      </c>
      <c r="I54" s="32">
        <f t="shared" si="12"/>
        <v>55.47</v>
      </c>
      <c r="J54" s="31">
        <f t="shared" si="12"/>
        <v>5</v>
      </c>
      <c r="K54" s="32">
        <f t="shared" si="12"/>
        <v>92.449999999999989</v>
      </c>
      <c r="L54" s="31">
        <f t="shared" si="12"/>
        <v>16</v>
      </c>
      <c r="M54" s="32">
        <f t="shared" si="12"/>
        <v>295.84000000000003</v>
      </c>
      <c r="N54" s="31">
        <f t="shared" si="12"/>
        <v>6</v>
      </c>
      <c r="O54" s="32">
        <f t="shared" si="12"/>
        <v>110.93999999999998</v>
      </c>
      <c r="P54" s="31">
        <f t="shared" si="12"/>
        <v>5</v>
      </c>
      <c r="Q54" s="32">
        <f t="shared" si="12"/>
        <v>92.449999999999989</v>
      </c>
      <c r="R54" s="31">
        <f t="shared" si="12"/>
        <v>8</v>
      </c>
      <c r="S54" s="32">
        <f t="shared" si="12"/>
        <v>147.91999999999999</v>
      </c>
      <c r="T54" s="31">
        <f t="shared" si="12"/>
        <v>4</v>
      </c>
      <c r="U54" s="32">
        <f t="shared" si="12"/>
        <v>73.959999999999994</v>
      </c>
      <c r="V54" s="31">
        <f t="shared" si="12"/>
        <v>4</v>
      </c>
      <c r="W54" s="32">
        <f t="shared" si="12"/>
        <v>73.959999999999994</v>
      </c>
      <c r="X54" s="31">
        <f t="shared" si="12"/>
        <v>2</v>
      </c>
      <c r="Y54" s="32">
        <f t="shared" si="12"/>
        <v>36.979999999999997</v>
      </c>
      <c r="Z54" s="31">
        <f>B54+D54+F54+H54+J54+L54+N54+P54+R54+T54+V54+X54</f>
        <v>97</v>
      </c>
      <c r="AA54" s="32">
        <f>C54+E54+G54+I54+K54+M54+O54+Q54+S54+U54+W54+Y54</f>
        <v>1793.5300000000004</v>
      </c>
    </row>
    <row r="55" spans="1:27">
      <c r="A55" s="33" t="s">
        <v>26</v>
      </c>
      <c r="B55" s="34">
        <f t="shared" ref="B55:Y55" si="13">B48</f>
        <v>95</v>
      </c>
      <c r="C55" s="35">
        <f t="shared" si="13"/>
        <v>1912.35</v>
      </c>
      <c r="D55" s="34">
        <f t="shared" si="13"/>
        <v>69</v>
      </c>
      <c r="E55" s="35">
        <f t="shared" si="13"/>
        <v>1388.9699999999998</v>
      </c>
      <c r="F55" s="34">
        <f t="shared" si="13"/>
        <v>51</v>
      </c>
      <c r="G55" s="35">
        <f t="shared" si="13"/>
        <v>1026.6300000000001</v>
      </c>
      <c r="H55" s="34">
        <f t="shared" si="13"/>
        <v>7</v>
      </c>
      <c r="I55" s="35">
        <f t="shared" si="13"/>
        <v>140.91</v>
      </c>
      <c r="J55" s="34">
        <f t="shared" si="13"/>
        <v>6</v>
      </c>
      <c r="K55" s="35">
        <f t="shared" si="13"/>
        <v>120.78</v>
      </c>
      <c r="L55" s="34">
        <f t="shared" si="13"/>
        <v>13</v>
      </c>
      <c r="M55" s="35">
        <f t="shared" si="13"/>
        <v>261.69</v>
      </c>
      <c r="N55" s="34">
        <f t="shared" si="13"/>
        <v>35</v>
      </c>
      <c r="O55" s="35">
        <f t="shared" si="13"/>
        <v>704.55</v>
      </c>
      <c r="P55" s="34">
        <f t="shared" si="13"/>
        <v>22</v>
      </c>
      <c r="Q55" s="35">
        <f t="shared" si="13"/>
        <v>442.86</v>
      </c>
      <c r="R55" s="34">
        <f t="shared" si="13"/>
        <v>9</v>
      </c>
      <c r="S55" s="35">
        <f t="shared" si="13"/>
        <v>181.17000000000002</v>
      </c>
      <c r="T55" s="34">
        <f t="shared" si="13"/>
        <v>28</v>
      </c>
      <c r="U55" s="35">
        <f t="shared" si="13"/>
        <v>563.64</v>
      </c>
      <c r="V55" s="34">
        <f t="shared" si="13"/>
        <v>47</v>
      </c>
      <c r="W55" s="35">
        <f t="shared" si="13"/>
        <v>946.1099999999999</v>
      </c>
      <c r="X55" s="34">
        <f t="shared" si="13"/>
        <v>10</v>
      </c>
      <c r="Y55" s="35">
        <f t="shared" si="13"/>
        <v>201.3</v>
      </c>
      <c r="Z55" s="36">
        <f>B55+D55+F55+H55+J55+L55+N55+P55+R55+T55+V55+X55</f>
        <v>392</v>
      </c>
      <c r="AA55" s="37">
        <f>C55+E55+G55+I55+K55+M55+O55+Q55+S55+U55+W55+Y55</f>
        <v>7890.9599999999991</v>
      </c>
    </row>
    <row r="56" spans="1:27">
      <c r="A56" s="25" t="s">
        <v>28</v>
      </c>
      <c r="B56" s="26">
        <f t="shared" ref="B56:AA56" si="14">SUM(B54:B55)</f>
        <v>108</v>
      </c>
      <c r="C56" s="27">
        <f t="shared" si="14"/>
        <v>2152.7199999999998</v>
      </c>
      <c r="D56" s="26">
        <f t="shared" si="14"/>
        <v>83</v>
      </c>
      <c r="E56" s="27">
        <f t="shared" si="14"/>
        <v>1647.83</v>
      </c>
      <c r="F56" s="26">
        <f t="shared" si="14"/>
        <v>68</v>
      </c>
      <c r="G56" s="27">
        <f t="shared" si="14"/>
        <v>1340.96</v>
      </c>
      <c r="H56" s="26">
        <f t="shared" si="14"/>
        <v>10</v>
      </c>
      <c r="I56" s="27">
        <f t="shared" si="14"/>
        <v>196.38</v>
      </c>
      <c r="J56" s="26">
        <f t="shared" si="14"/>
        <v>11</v>
      </c>
      <c r="K56" s="27">
        <f t="shared" si="14"/>
        <v>213.23</v>
      </c>
      <c r="L56" s="26">
        <f t="shared" si="14"/>
        <v>29</v>
      </c>
      <c r="M56" s="27">
        <f t="shared" si="14"/>
        <v>557.53</v>
      </c>
      <c r="N56" s="26">
        <f t="shared" si="14"/>
        <v>41</v>
      </c>
      <c r="O56" s="27">
        <f t="shared" si="14"/>
        <v>815.4899999999999</v>
      </c>
      <c r="P56" s="26">
        <f t="shared" si="14"/>
        <v>27</v>
      </c>
      <c r="Q56" s="27">
        <f t="shared" si="14"/>
        <v>535.30999999999995</v>
      </c>
      <c r="R56" s="26">
        <f t="shared" si="14"/>
        <v>17</v>
      </c>
      <c r="S56" s="27">
        <f t="shared" si="14"/>
        <v>329.09000000000003</v>
      </c>
      <c r="T56" s="26">
        <f t="shared" si="14"/>
        <v>32</v>
      </c>
      <c r="U56" s="27">
        <f t="shared" si="14"/>
        <v>637.6</v>
      </c>
      <c r="V56" s="26">
        <f t="shared" si="14"/>
        <v>51</v>
      </c>
      <c r="W56" s="27">
        <f t="shared" si="14"/>
        <v>1020.0699999999999</v>
      </c>
      <c r="X56" s="26">
        <f t="shared" si="14"/>
        <v>12</v>
      </c>
      <c r="Y56" s="27">
        <f t="shared" si="14"/>
        <v>238.28</v>
      </c>
      <c r="Z56" s="26">
        <f t="shared" si="14"/>
        <v>489</v>
      </c>
      <c r="AA56" s="27">
        <f t="shared" si="14"/>
        <v>9684.49</v>
      </c>
    </row>
  </sheetData>
  <mergeCells count="44">
    <mergeCell ref="T52:U52"/>
    <mergeCell ref="V52:W52"/>
    <mergeCell ref="X52:Y52"/>
    <mergeCell ref="Z52:AA52"/>
    <mergeCell ref="J52:K52"/>
    <mergeCell ref="L52:M52"/>
    <mergeCell ref="N52:O52"/>
    <mergeCell ref="P52:Q52"/>
    <mergeCell ref="R52:S52"/>
    <mergeCell ref="A52:A53"/>
    <mergeCell ref="B52:C52"/>
    <mergeCell ref="D52:E52"/>
    <mergeCell ref="F52:G52"/>
    <mergeCell ref="H52:I52"/>
    <mergeCell ref="X9:Y9"/>
    <mergeCell ref="Z9:AA9"/>
    <mergeCell ref="A31:A32"/>
    <mergeCell ref="B31:C31"/>
    <mergeCell ref="D31:E31"/>
    <mergeCell ref="F31:G31"/>
    <mergeCell ref="H31:I31"/>
    <mergeCell ref="J31:K31"/>
    <mergeCell ref="L31:M31"/>
    <mergeCell ref="N31:O31"/>
    <mergeCell ref="P31:Q31"/>
    <mergeCell ref="R31:S31"/>
    <mergeCell ref="T31:U31"/>
    <mergeCell ref="V31:W31"/>
    <mergeCell ref="X31:Y31"/>
    <mergeCell ref="Z31:AA31"/>
    <mergeCell ref="C1:W2"/>
    <mergeCell ref="C3:W4"/>
    <mergeCell ref="A9:A10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V9:W9"/>
  </mergeCells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8EB4E3"/>
  </sheetPr>
  <dimension ref="A1:U14"/>
  <sheetViews>
    <sheetView zoomScale="85" zoomScaleNormal="85" workbookViewId="0">
      <selection activeCell="D12" sqref="D12"/>
    </sheetView>
  </sheetViews>
  <sheetFormatPr defaultRowHeight="15"/>
  <cols>
    <col min="1" max="1" width="31.5703125" customWidth="1"/>
    <col min="2" max="7" width="17.7109375" customWidth="1"/>
    <col min="8" max="8" width="12.5703125" customWidth="1"/>
    <col min="9" max="9" width="13" customWidth="1"/>
    <col min="10" max="10" width="14.7109375" customWidth="1"/>
    <col min="11" max="11" width="13.42578125" customWidth="1"/>
    <col min="12" max="12" width="15.5703125" customWidth="1"/>
    <col min="13" max="13" width="15.28515625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23.25">
      <c r="B1" s="317" t="s">
        <v>0</v>
      </c>
      <c r="C1" s="317"/>
      <c r="D1" s="317"/>
      <c r="E1" s="317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23.25">
      <c r="B2" s="317"/>
      <c r="C2" s="317"/>
      <c r="D2" s="317"/>
      <c r="E2" s="317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B3" s="318" t="s">
        <v>132</v>
      </c>
      <c r="C3" s="318"/>
      <c r="D3" s="318"/>
      <c r="E3" s="318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B4" s="318"/>
      <c r="C4" s="318"/>
      <c r="D4" s="318"/>
      <c r="E4" s="318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6" spans="1:21">
      <c r="A6" s="1" t="s">
        <v>2</v>
      </c>
    </row>
    <row r="7" spans="1:21">
      <c r="A7" s="1" t="s">
        <v>133</v>
      </c>
    </row>
    <row r="8" spans="1:21">
      <c r="A8" s="1" t="s">
        <v>134</v>
      </c>
    </row>
    <row r="9" spans="1:21" ht="31.5" customHeight="1">
      <c r="A9" s="319" t="s">
        <v>5</v>
      </c>
      <c r="B9" s="322" t="s">
        <v>34</v>
      </c>
      <c r="C9" s="322"/>
      <c r="D9" s="322"/>
    </row>
    <row r="10" spans="1:21" ht="30">
      <c r="A10" s="319"/>
      <c r="B10" s="118" t="s">
        <v>135</v>
      </c>
      <c r="C10" s="118" t="s">
        <v>136</v>
      </c>
      <c r="D10" s="119" t="s">
        <v>137</v>
      </c>
    </row>
    <row r="11" spans="1:21">
      <c r="A11" s="5" t="s">
        <v>9</v>
      </c>
      <c r="B11" s="150">
        <v>918972.84</v>
      </c>
      <c r="C11" s="131">
        <v>40344.959999999999</v>
      </c>
      <c r="D11" s="121">
        <v>5</v>
      </c>
    </row>
    <row r="12" spans="1:21">
      <c r="A12" s="14" t="s">
        <v>18</v>
      </c>
      <c r="B12" s="64"/>
      <c r="C12" s="151"/>
      <c r="D12" s="123"/>
    </row>
    <row r="13" spans="1:21">
      <c r="A13" s="20" t="s">
        <v>21</v>
      </c>
      <c r="B13" s="64">
        <v>264694.44</v>
      </c>
      <c r="C13" s="134">
        <v>276314.76</v>
      </c>
      <c r="D13" s="123">
        <v>2</v>
      </c>
    </row>
    <row r="14" spans="1:21">
      <c r="A14" s="68" t="s">
        <v>53</v>
      </c>
      <c r="B14" s="69">
        <f>B11+B12+B13</f>
        <v>1183667.28</v>
      </c>
      <c r="C14" s="137">
        <f>C11+C12+C13</f>
        <v>316659.72000000003</v>
      </c>
      <c r="D14" s="125">
        <f>D11+D12+D13</f>
        <v>7</v>
      </c>
    </row>
  </sheetData>
  <mergeCells count="4">
    <mergeCell ref="B1:E2"/>
    <mergeCell ref="B3:E4"/>
    <mergeCell ref="A9:A10"/>
    <mergeCell ref="B9:D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8EB4E3"/>
  </sheetPr>
  <dimension ref="A1:U15"/>
  <sheetViews>
    <sheetView zoomScale="85" zoomScaleNormal="85" workbookViewId="0">
      <selection activeCell="D15" sqref="D15"/>
    </sheetView>
  </sheetViews>
  <sheetFormatPr defaultRowHeight="15"/>
  <cols>
    <col min="1" max="1" width="31.5703125" customWidth="1"/>
    <col min="2" max="7" width="17.7109375" customWidth="1"/>
    <col min="8" max="8" width="12.5703125" customWidth="1"/>
    <col min="9" max="9" width="13" customWidth="1"/>
    <col min="10" max="10" width="14.7109375" customWidth="1"/>
    <col min="11" max="11" width="13.42578125" customWidth="1"/>
    <col min="12" max="12" width="15.5703125" customWidth="1"/>
    <col min="13" max="13" width="15.28515625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23.25">
      <c r="B1" s="317" t="s">
        <v>0</v>
      </c>
      <c r="C1" s="317"/>
      <c r="D1" s="317"/>
      <c r="E1" s="317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23.25">
      <c r="B2" s="317"/>
      <c r="C2" s="317"/>
      <c r="D2" s="317"/>
      <c r="E2" s="317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B3" s="318" t="s">
        <v>138</v>
      </c>
      <c r="C3" s="318"/>
      <c r="D3" s="318"/>
      <c r="E3" s="318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B4" s="318"/>
      <c r="C4" s="318"/>
      <c r="D4" s="318"/>
      <c r="E4" s="318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6" spans="1:21">
      <c r="A6" s="1" t="s">
        <v>2</v>
      </c>
    </row>
    <row r="7" spans="1:21">
      <c r="A7" s="1" t="s">
        <v>139</v>
      </c>
    </row>
    <row r="8" spans="1:21">
      <c r="A8" s="1" t="s">
        <v>140</v>
      </c>
    </row>
    <row r="9" spans="1:21">
      <c r="A9" s="1" t="s">
        <v>141</v>
      </c>
    </row>
    <row r="10" spans="1:21" ht="15" customHeight="1">
      <c r="A10" s="319" t="s">
        <v>5</v>
      </c>
      <c r="B10" s="322" t="s">
        <v>34</v>
      </c>
      <c r="C10" s="322"/>
      <c r="D10" s="322"/>
    </row>
    <row r="11" spans="1:21" ht="30">
      <c r="A11" s="319"/>
      <c r="B11" s="118" t="s">
        <v>135</v>
      </c>
      <c r="C11" s="118" t="s">
        <v>136</v>
      </c>
      <c r="D11" s="119" t="s">
        <v>142</v>
      </c>
    </row>
    <row r="12" spans="1:21">
      <c r="A12" s="5" t="s">
        <v>9</v>
      </c>
      <c r="B12" s="150"/>
      <c r="C12" s="131"/>
      <c r="D12" s="133"/>
    </row>
    <row r="13" spans="1:21">
      <c r="A13" s="14" t="s">
        <v>18</v>
      </c>
      <c r="B13" s="64"/>
      <c r="C13" s="134"/>
      <c r="D13" s="136"/>
    </row>
    <row r="14" spans="1:21">
      <c r="A14" s="20" t="s">
        <v>21</v>
      </c>
      <c r="B14" s="64"/>
      <c r="C14" s="134">
        <v>255619.36</v>
      </c>
      <c r="D14" s="136">
        <v>991.73</v>
      </c>
    </row>
    <row r="15" spans="1:21">
      <c r="A15" s="68" t="s">
        <v>53</v>
      </c>
      <c r="B15" s="69">
        <f>B12+B13+B14</f>
        <v>0</v>
      </c>
      <c r="C15" s="137">
        <f>C12+C13+C14</f>
        <v>255619.36</v>
      </c>
      <c r="D15" s="142">
        <f>D12+D13+D14</f>
        <v>991.73</v>
      </c>
    </row>
  </sheetData>
  <mergeCells count="4">
    <mergeCell ref="B1:E2"/>
    <mergeCell ref="B3:E4"/>
    <mergeCell ref="A10:A11"/>
    <mergeCell ref="B10:D10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8EB4E3"/>
  </sheetPr>
  <dimension ref="A1:U13"/>
  <sheetViews>
    <sheetView zoomScale="85" zoomScaleNormal="85" workbookViewId="0">
      <selection activeCell="B11" sqref="B11"/>
    </sheetView>
  </sheetViews>
  <sheetFormatPr defaultRowHeight="15"/>
  <cols>
    <col min="1" max="1" width="31.5703125" customWidth="1"/>
    <col min="2" max="2" width="23.5703125" customWidth="1"/>
    <col min="3" max="7" width="17.7109375" customWidth="1"/>
    <col min="8" max="8" width="12.5703125" customWidth="1"/>
    <col min="9" max="9" width="13" customWidth="1"/>
    <col min="10" max="10" width="14.7109375" customWidth="1"/>
    <col min="11" max="11" width="13.42578125" customWidth="1"/>
    <col min="12" max="12" width="15.5703125" customWidth="1"/>
    <col min="13" max="13" width="15.28515625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23.25">
      <c r="B1" s="317" t="s">
        <v>0</v>
      </c>
      <c r="C1" s="317"/>
      <c r="D1" s="317"/>
      <c r="E1" s="317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23.25">
      <c r="B2" s="317"/>
      <c r="C2" s="317"/>
      <c r="D2" s="317"/>
      <c r="E2" s="317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B3" s="318" t="s">
        <v>138</v>
      </c>
      <c r="C3" s="318"/>
      <c r="D3" s="318"/>
      <c r="E3" s="318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B4" s="318"/>
      <c r="C4" s="318"/>
      <c r="D4" s="318"/>
      <c r="E4" s="318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6" spans="1:21">
      <c r="A6" s="1" t="s">
        <v>2</v>
      </c>
    </row>
    <row r="7" spans="1:21">
      <c r="A7" s="1" t="s">
        <v>143</v>
      </c>
    </row>
    <row r="8" spans="1:21" ht="15" customHeight="1">
      <c r="A8" s="319" t="s">
        <v>5</v>
      </c>
      <c r="B8" s="98" t="s">
        <v>34</v>
      </c>
    </row>
    <row r="9" spans="1:21">
      <c r="A9" s="319"/>
      <c r="B9" s="80" t="s">
        <v>144</v>
      </c>
    </row>
    <row r="10" spans="1:21">
      <c r="A10" s="5" t="s">
        <v>9</v>
      </c>
      <c r="B10" s="152">
        <v>1135</v>
      </c>
    </row>
    <row r="11" spans="1:21">
      <c r="A11" s="14" t="s">
        <v>18</v>
      </c>
      <c r="B11" s="153">
        <v>13723.9</v>
      </c>
    </row>
    <row r="12" spans="1:21">
      <c r="A12" s="20" t="s">
        <v>21</v>
      </c>
      <c r="B12" s="154">
        <v>3291.68</v>
      </c>
    </row>
    <row r="13" spans="1:21">
      <c r="A13" s="68" t="s">
        <v>53</v>
      </c>
      <c r="B13" s="155">
        <f>B10+B11+B12</f>
        <v>18150.579999999998</v>
      </c>
    </row>
  </sheetData>
  <mergeCells count="3">
    <mergeCell ref="B1:E2"/>
    <mergeCell ref="B3:E4"/>
    <mergeCell ref="A8:A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I59"/>
  <sheetViews>
    <sheetView zoomScale="85" zoomScaleNormal="85" workbookViewId="0">
      <selection activeCell="F41" sqref="F41"/>
    </sheetView>
  </sheetViews>
  <sheetFormatPr defaultRowHeight="15"/>
  <cols>
    <col min="1" max="1" width="29.42578125" customWidth="1"/>
    <col min="2" max="3" width="19" customWidth="1"/>
    <col min="4" max="15" width="17.7109375" customWidth="1"/>
    <col min="16" max="16" width="21.140625" customWidth="1"/>
    <col min="17" max="25" width="13.85546875" customWidth="1"/>
    <col min="26" max="27" width="19.28515625" customWidth="1"/>
    <col min="28" max="39" width="13.85546875" customWidth="1"/>
    <col min="40" max="1025" width="9.140625" customWidth="1"/>
  </cols>
  <sheetData>
    <row r="1" spans="1:35" ht="23.25">
      <c r="B1" s="317" t="s">
        <v>0</v>
      </c>
      <c r="C1" s="317"/>
      <c r="D1" s="317"/>
      <c r="E1" s="317"/>
      <c r="F1" s="317"/>
      <c r="G1" s="317"/>
      <c r="H1" s="317"/>
      <c r="I1" s="317"/>
      <c r="J1" s="38"/>
      <c r="K1" s="38"/>
      <c r="L1" s="38"/>
      <c r="M1" s="38"/>
      <c r="N1" s="38"/>
      <c r="O1" s="38"/>
      <c r="P1" s="38"/>
      <c r="Q1" s="38"/>
      <c r="R1" s="54"/>
      <c r="S1" s="54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</row>
    <row r="2" spans="1:35" ht="23.25">
      <c r="B2" s="317"/>
      <c r="C2" s="317"/>
      <c r="D2" s="317"/>
      <c r="E2" s="317"/>
      <c r="F2" s="317"/>
      <c r="G2" s="317"/>
      <c r="H2" s="317"/>
      <c r="I2" s="317"/>
      <c r="J2" s="38"/>
      <c r="K2" s="38"/>
      <c r="L2" s="38"/>
      <c r="M2" s="38"/>
      <c r="N2" s="38"/>
      <c r="O2" s="38"/>
      <c r="P2" s="38"/>
      <c r="Q2" s="38"/>
      <c r="R2" s="54"/>
      <c r="S2" s="54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</row>
    <row r="3" spans="1:35">
      <c r="B3" s="318" t="s">
        <v>145</v>
      </c>
      <c r="C3" s="318"/>
      <c r="D3" s="318"/>
      <c r="E3" s="318"/>
      <c r="F3" s="318"/>
      <c r="G3" s="318"/>
      <c r="H3" s="318"/>
      <c r="I3" s="318"/>
      <c r="J3" s="39"/>
      <c r="K3" s="39"/>
      <c r="L3" s="39"/>
      <c r="M3" s="39"/>
      <c r="N3" s="39"/>
      <c r="O3" s="39"/>
      <c r="P3" s="39"/>
      <c r="Q3" s="39"/>
      <c r="R3" s="55"/>
      <c r="S3" s="5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</row>
    <row r="4" spans="1:35">
      <c r="B4" s="318"/>
      <c r="C4" s="318"/>
      <c r="D4" s="318"/>
      <c r="E4" s="318"/>
      <c r="F4" s="318"/>
      <c r="G4" s="318"/>
      <c r="H4" s="318"/>
      <c r="I4" s="318"/>
      <c r="J4" s="39"/>
      <c r="K4" s="39"/>
      <c r="L4" s="39"/>
      <c r="M4" s="39"/>
      <c r="N4" s="39"/>
      <c r="O4" s="39"/>
      <c r="P4" s="39"/>
      <c r="Q4" s="39"/>
      <c r="R4" s="55"/>
      <c r="S4" s="55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</row>
    <row r="6" spans="1:35">
      <c r="A6" s="1" t="s">
        <v>2</v>
      </c>
    </row>
    <row r="7" spans="1:35">
      <c r="A7" s="1" t="s">
        <v>146</v>
      </c>
    </row>
    <row r="8" spans="1:35">
      <c r="A8" s="1" t="s">
        <v>147</v>
      </c>
    </row>
    <row r="9" spans="1:35">
      <c r="A9" s="1" t="s">
        <v>148</v>
      </c>
    </row>
    <row r="10" spans="1:35" ht="30">
      <c r="A10" s="2" t="s">
        <v>5</v>
      </c>
      <c r="B10" s="319" t="s">
        <v>149</v>
      </c>
      <c r="C10" s="319"/>
      <c r="D10" s="97">
        <v>43831</v>
      </c>
      <c r="E10" s="97">
        <v>43862</v>
      </c>
      <c r="F10" s="97">
        <v>43891</v>
      </c>
      <c r="G10" s="97">
        <v>43922</v>
      </c>
      <c r="H10" s="97">
        <v>43952</v>
      </c>
      <c r="I10" s="97">
        <v>43983</v>
      </c>
      <c r="J10" s="97">
        <v>44013</v>
      </c>
      <c r="K10" s="97">
        <v>44044</v>
      </c>
      <c r="L10" s="97">
        <v>44075</v>
      </c>
      <c r="M10" s="97">
        <v>44105</v>
      </c>
      <c r="N10" s="97">
        <v>44136</v>
      </c>
      <c r="O10" s="97">
        <v>44166</v>
      </c>
      <c r="P10" s="156" t="s">
        <v>150</v>
      </c>
    </row>
    <row r="11" spans="1:35">
      <c r="A11" s="329" t="s">
        <v>9</v>
      </c>
      <c r="B11" s="330" t="s">
        <v>151</v>
      </c>
      <c r="C11" s="157" t="s">
        <v>152</v>
      </c>
      <c r="D11" s="82">
        <v>1116</v>
      </c>
      <c r="E11" s="82">
        <v>1257</v>
      </c>
      <c r="F11" s="82">
        <v>910</v>
      </c>
      <c r="G11" s="158">
        <v>21</v>
      </c>
      <c r="H11" s="158">
        <v>31</v>
      </c>
      <c r="I11" s="158">
        <v>177</v>
      </c>
      <c r="J11" s="159">
        <v>103</v>
      </c>
      <c r="K11" s="159">
        <v>170</v>
      </c>
      <c r="L11" s="82">
        <v>51</v>
      </c>
      <c r="M11" s="82">
        <v>309</v>
      </c>
      <c r="N11" s="82">
        <v>336</v>
      </c>
      <c r="O11" s="82">
        <v>106</v>
      </c>
      <c r="P11" s="160">
        <f t="shared" ref="P11:P37" si="0">SUM(D11:O11)</f>
        <v>4587</v>
      </c>
    </row>
    <row r="12" spans="1:35">
      <c r="A12" s="329"/>
      <c r="B12" s="330"/>
      <c r="C12" s="161" t="s">
        <v>153</v>
      </c>
      <c r="D12" s="84">
        <v>37</v>
      </c>
      <c r="E12" s="84">
        <v>137</v>
      </c>
      <c r="F12" s="84">
        <v>144</v>
      </c>
      <c r="G12" s="162">
        <v>0</v>
      </c>
      <c r="H12" s="162">
        <v>0</v>
      </c>
      <c r="I12" s="162">
        <v>49</v>
      </c>
      <c r="J12" s="163">
        <v>0</v>
      </c>
      <c r="K12" s="163">
        <v>0</v>
      </c>
      <c r="L12" s="84">
        <v>0</v>
      </c>
      <c r="M12" s="84">
        <v>0</v>
      </c>
      <c r="N12" s="84">
        <v>133</v>
      </c>
      <c r="O12" s="84">
        <v>10</v>
      </c>
      <c r="P12" s="164">
        <f t="shared" si="0"/>
        <v>510</v>
      </c>
    </row>
    <row r="13" spans="1:35">
      <c r="A13" s="329"/>
      <c r="B13" s="330"/>
      <c r="C13" s="165" t="s">
        <v>8</v>
      </c>
      <c r="D13" s="88">
        <v>176.57</v>
      </c>
      <c r="E13" s="88">
        <v>658.38</v>
      </c>
      <c r="F13" s="88">
        <v>689.09</v>
      </c>
      <c r="G13" s="166">
        <v>0</v>
      </c>
      <c r="H13" s="166">
        <v>0</v>
      </c>
      <c r="I13" s="166">
        <v>207.3</v>
      </c>
      <c r="J13" s="167">
        <v>0</v>
      </c>
      <c r="K13" s="167">
        <v>0</v>
      </c>
      <c r="L13" s="88">
        <v>0</v>
      </c>
      <c r="M13" s="88">
        <v>0</v>
      </c>
      <c r="N13" s="88">
        <v>638.6</v>
      </c>
      <c r="O13" s="88">
        <v>48.99</v>
      </c>
      <c r="P13" s="168">
        <f t="shared" si="0"/>
        <v>2418.9299999999998</v>
      </c>
    </row>
    <row r="14" spans="1:35">
      <c r="A14" s="329"/>
      <c r="B14" s="330" t="s">
        <v>154</v>
      </c>
      <c r="C14" s="157" t="s">
        <v>152</v>
      </c>
      <c r="D14" s="82">
        <v>0</v>
      </c>
      <c r="E14" s="82">
        <v>0</v>
      </c>
      <c r="F14" s="82">
        <v>0</v>
      </c>
      <c r="G14" s="169">
        <v>0</v>
      </c>
      <c r="H14" s="169">
        <v>0</v>
      </c>
      <c r="I14" s="169">
        <v>0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160">
        <f t="shared" si="0"/>
        <v>0</v>
      </c>
    </row>
    <row r="15" spans="1:35">
      <c r="A15" s="329"/>
      <c r="B15" s="330"/>
      <c r="C15" s="161" t="s">
        <v>153</v>
      </c>
      <c r="D15" s="84">
        <v>0</v>
      </c>
      <c r="E15" s="84">
        <v>0</v>
      </c>
      <c r="F15" s="84">
        <v>0</v>
      </c>
      <c r="G15" s="170">
        <v>0</v>
      </c>
      <c r="H15" s="170">
        <v>0</v>
      </c>
      <c r="I15" s="170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164">
        <f t="shared" si="0"/>
        <v>0</v>
      </c>
    </row>
    <row r="16" spans="1:35">
      <c r="A16" s="329"/>
      <c r="B16" s="330"/>
      <c r="C16" s="165" t="s">
        <v>8</v>
      </c>
      <c r="D16" s="88">
        <v>0</v>
      </c>
      <c r="E16" s="88">
        <v>0</v>
      </c>
      <c r="F16" s="88">
        <v>0</v>
      </c>
      <c r="G16" s="171">
        <v>0</v>
      </c>
      <c r="H16" s="171">
        <v>0</v>
      </c>
      <c r="I16" s="171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168">
        <f t="shared" si="0"/>
        <v>0</v>
      </c>
    </row>
    <row r="17" spans="1:16">
      <c r="A17" s="329"/>
      <c r="B17" s="330" t="s">
        <v>155</v>
      </c>
      <c r="C17" s="157" t="s">
        <v>152</v>
      </c>
      <c r="D17" s="82">
        <v>643</v>
      </c>
      <c r="E17" s="82">
        <v>771</v>
      </c>
      <c r="F17" s="82">
        <v>640</v>
      </c>
      <c r="G17" s="169">
        <v>8</v>
      </c>
      <c r="H17" s="169">
        <v>31</v>
      </c>
      <c r="I17" s="169">
        <v>37</v>
      </c>
      <c r="J17" s="82">
        <v>83</v>
      </c>
      <c r="K17" s="82">
        <v>0</v>
      </c>
      <c r="L17" s="82">
        <v>70</v>
      </c>
      <c r="M17" s="82">
        <v>794</v>
      </c>
      <c r="N17" s="82">
        <v>891</v>
      </c>
      <c r="O17" s="82">
        <v>101</v>
      </c>
      <c r="P17" s="160">
        <f t="shared" si="0"/>
        <v>4069</v>
      </c>
    </row>
    <row r="18" spans="1:16">
      <c r="A18" s="329"/>
      <c r="B18" s="330"/>
      <c r="C18" s="161" t="s">
        <v>153</v>
      </c>
      <c r="D18" s="84">
        <v>0</v>
      </c>
      <c r="E18" s="84">
        <v>65</v>
      </c>
      <c r="F18" s="84">
        <v>189</v>
      </c>
      <c r="G18" s="170">
        <v>0</v>
      </c>
      <c r="H18" s="170">
        <v>0</v>
      </c>
      <c r="I18" s="170">
        <v>0</v>
      </c>
      <c r="J18" s="84">
        <v>0</v>
      </c>
      <c r="K18" s="84">
        <v>0</v>
      </c>
      <c r="L18" s="84">
        <v>0</v>
      </c>
      <c r="M18" s="84">
        <v>123</v>
      </c>
      <c r="N18" s="84">
        <v>171</v>
      </c>
      <c r="O18" s="84">
        <v>0</v>
      </c>
      <c r="P18" s="164">
        <f t="shared" si="0"/>
        <v>548</v>
      </c>
    </row>
    <row r="19" spans="1:16">
      <c r="A19" s="329"/>
      <c r="B19" s="330"/>
      <c r="C19" s="165" t="s">
        <v>8</v>
      </c>
      <c r="D19" s="88">
        <v>0</v>
      </c>
      <c r="E19" s="88">
        <v>251.02</v>
      </c>
      <c r="F19" s="88">
        <v>659</v>
      </c>
      <c r="G19" s="171">
        <v>0</v>
      </c>
      <c r="H19" s="171">
        <v>0</v>
      </c>
      <c r="I19" s="171">
        <v>0</v>
      </c>
      <c r="J19" s="88">
        <v>0</v>
      </c>
      <c r="K19" s="88">
        <v>0</v>
      </c>
      <c r="L19" s="88">
        <v>0</v>
      </c>
      <c r="M19" s="88">
        <v>420.49</v>
      </c>
      <c r="N19" s="88">
        <v>624.86</v>
      </c>
      <c r="O19" s="88">
        <v>0</v>
      </c>
      <c r="P19" s="168">
        <f t="shared" si="0"/>
        <v>1955.37</v>
      </c>
    </row>
    <row r="20" spans="1:16">
      <c r="A20" s="329" t="s">
        <v>18</v>
      </c>
      <c r="B20" s="330" t="s">
        <v>151</v>
      </c>
      <c r="C20" s="157" t="s">
        <v>152</v>
      </c>
      <c r="D20" s="159">
        <v>0</v>
      </c>
      <c r="E20" s="159">
        <v>0</v>
      </c>
      <c r="F20" s="159">
        <v>0</v>
      </c>
      <c r="G20" s="159">
        <v>0</v>
      </c>
      <c r="H20" s="159">
        <v>0</v>
      </c>
      <c r="I20" s="159">
        <v>0</v>
      </c>
      <c r="J20" s="159">
        <v>0</v>
      </c>
      <c r="K20" s="159">
        <v>0</v>
      </c>
      <c r="L20" s="159">
        <v>0</v>
      </c>
      <c r="M20" s="159">
        <v>0</v>
      </c>
      <c r="N20" s="159">
        <v>0</v>
      </c>
      <c r="O20" s="159">
        <v>0</v>
      </c>
      <c r="P20" s="160">
        <f t="shared" si="0"/>
        <v>0</v>
      </c>
    </row>
    <row r="21" spans="1:16">
      <c r="A21" s="329"/>
      <c r="B21" s="330"/>
      <c r="C21" s="161" t="s">
        <v>153</v>
      </c>
      <c r="D21" s="163">
        <v>0</v>
      </c>
      <c r="E21" s="163">
        <v>0</v>
      </c>
      <c r="F21" s="163">
        <v>0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  <c r="L21" s="163">
        <v>0</v>
      </c>
      <c r="M21" s="163">
        <v>0</v>
      </c>
      <c r="N21" s="163">
        <v>0</v>
      </c>
      <c r="O21" s="163">
        <v>0</v>
      </c>
      <c r="P21" s="164">
        <f t="shared" si="0"/>
        <v>0</v>
      </c>
    </row>
    <row r="22" spans="1:16">
      <c r="A22" s="329"/>
      <c r="B22" s="330"/>
      <c r="C22" s="165" t="s">
        <v>8</v>
      </c>
      <c r="D22" s="167">
        <v>0</v>
      </c>
      <c r="E22" s="167">
        <v>0</v>
      </c>
      <c r="F22" s="167">
        <v>0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7">
        <v>0</v>
      </c>
      <c r="O22" s="167">
        <v>0</v>
      </c>
      <c r="P22" s="168">
        <f t="shared" si="0"/>
        <v>0</v>
      </c>
    </row>
    <row r="23" spans="1:16">
      <c r="A23" s="329"/>
      <c r="B23" s="330" t="s">
        <v>154</v>
      </c>
      <c r="C23" s="157" t="s">
        <v>152</v>
      </c>
      <c r="D23" s="159">
        <v>0</v>
      </c>
      <c r="E23" s="159">
        <v>0</v>
      </c>
      <c r="F23" s="159">
        <v>0</v>
      </c>
      <c r="G23" s="159">
        <v>0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0</v>
      </c>
      <c r="N23" s="159">
        <v>0</v>
      </c>
      <c r="O23" s="159">
        <v>0</v>
      </c>
      <c r="P23" s="160">
        <f t="shared" si="0"/>
        <v>0</v>
      </c>
    </row>
    <row r="24" spans="1:16">
      <c r="A24" s="329"/>
      <c r="B24" s="330"/>
      <c r="C24" s="161" t="s">
        <v>153</v>
      </c>
      <c r="D24" s="163">
        <v>0</v>
      </c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4">
        <f t="shared" si="0"/>
        <v>0</v>
      </c>
    </row>
    <row r="25" spans="1:16" ht="15.75" thickBot="1">
      <c r="A25" s="329"/>
      <c r="B25" s="330"/>
      <c r="C25" s="165" t="s">
        <v>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8">
        <f t="shared" si="0"/>
        <v>0</v>
      </c>
    </row>
    <row r="26" spans="1:16" ht="15.75" thickBot="1">
      <c r="A26" s="329"/>
      <c r="B26" s="330" t="s">
        <v>155</v>
      </c>
      <c r="C26" s="157" t="s">
        <v>152</v>
      </c>
      <c r="D26" s="314">
        <v>63</v>
      </c>
      <c r="E26" s="314">
        <v>44</v>
      </c>
      <c r="F26" s="314">
        <v>40</v>
      </c>
      <c r="G26" s="314">
        <v>38</v>
      </c>
      <c r="H26" s="159">
        <v>0</v>
      </c>
      <c r="I26" s="314">
        <v>34</v>
      </c>
      <c r="J26" s="314">
        <v>44</v>
      </c>
      <c r="K26" s="314">
        <v>25</v>
      </c>
      <c r="L26" s="314">
        <v>16</v>
      </c>
      <c r="M26" s="314">
        <v>55</v>
      </c>
      <c r="N26" s="314">
        <v>142</v>
      </c>
      <c r="O26" s="314">
        <v>28</v>
      </c>
      <c r="P26" s="160">
        <f t="shared" si="0"/>
        <v>529</v>
      </c>
    </row>
    <row r="27" spans="1:16" ht="15.75" thickBot="1">
      <c r="A27" s="329"/>
      <c r="B27" s="330"/>
      <c r="C27" s="161" t="s">
        <v>153</v>
      </c>
      <c r="D27" s="315">
        <v>8</v>
      </c>
      <c r="E27" s="315">
        <v>6</v>
      </c>
      <c r="F27" s="315">
        <v>5</v>
      </c>
      <c r="G27" s="315">
        <v>5</v>
      </c>
      <c r="H27" s="163">
        <v>0</v>
      </c>
      <c r="I27" s="315">
        <v>5</v>
      </c>
      <c r="J27" s="315">
        <v>6</v>
      </c>
      <c r="K27" s="315">
        <v>4</v>
      </c>
      <c r="L27" s="315">
        <v>2</v>
      </c>
      <c r="M27" s="315">
        <v>7</v>
      </c>
      <c r="N27" s="315">
        <v>18</v>
      </c>
      <c r="O27" s="315">
        <v>4</v>
      </c>
      <c r="P27" s="164">
        <f t="shared" si="0"/>
        <v>70</v>
      </c>
    </row>
    <row r="28" spans="1:16" ht="15.75" thickBot="1">
      <c r="A28" s="329"/>
      <c r="B28" s="330"/>
      <c r="C28" s="165" t="s">
        <v>8</v>
      </c>
      <c r="D28" s="316">
        <v>26.56</v>
      </c>
      <c r="E28" s="316">
        <v>19.920000000000002</v>
      </c>
      <c r="F28" s="316">
        <v>16.600000000000001</v>
      </c>
      <c r="G28" s="316">
        <v>16.600000000000001</v>
      </c>
      <c r="H28" s="167">
        <v>0</v>
      </c>
      <c r="I28" s="316">
        <v>16.600000000000001</v>
      </c>
      <c r="J28" s="316">
        <v>19.920000000000002</v>
      </c>
      <c r="K28" s="316">
        <v>13.28</v>
      </c>
      <c r="L28" s="316">
        <v>6.64</v>
      </c>
      <c r="M28" s="316">
        <v>23.24</v>
      </c>
      <c r="N28" s="316">
        <v>59.76</v>
      </c>
      <c r="O28" s="316">
        <v>13.28</v>
      </c>
      <c r="P28" s="168">
        <f t="shared" si="0"/>
        <v>232.39999999999998</v>
      </c>
    </row>
    <row r="29" spans="1:16" ht="15.75" thickBot="1">
      <c r="A29" s="329" t="s">
        <v>21</v>
      </c>
      <c r="B29" s="330" t="s">
        <v>151</v>
      </c>
      <c r="C29" s="157" t="s">
        <v>152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160">
        <f t="shared" si="0"/>
        <v>0</v>
      </c>
    </row>
    <row r="30" spans="1:16">
      <c r="A30" s="329"/>
      <c r="B30" s="330"/>
      <c r="C30" s="161" t="s">
        <v>153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164">
        <f t="shared" si="0"/>
        <v>0</v>
      </c>
    </row>
    <row r="31" spans="1:16">
      <c r="A31" s="329"/>
      <c r="B31" s="330"/>
      <c r="C31" s="165" t="s">
        <v>8</v>
      </c>
      <c r="D31" s="88">
        <v>0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168">
        <f t="shared" si="0"/>
        <v>0</v>
      </c>
    </row>
    <row r="32" spans="1:16">
      <c r="A32" s="329"/>
      <c r="B32" s="330" t="s">
        <v>154</v>
      </c>
      <c r="C32" s="157" t="s">
        <v>152</v>
      </c>
      <c r="D32" s="82">
        <v>0</v>
      </c>
      <c r="E32" s="82">
        <v>0</v>
      </c>
      <c r="F32" s="82">
        <v>0</v>
      </c>
      <c r="G32" s="82">
        <v>0</v>
      </c>
      <c r="H32" s="82">
        <v>0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160">
        <f t="shared" si="0"/>
        <v>0</v>
      </c>
    </row>
    <row r="33" spans="1:16">
      <c r="A33" s="329"/>
      <c r="B33" s="330"/>
      <c r="C33" s="161" t="s">
        <v>153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164">
        <f t="shared" si="0"/>
        <v>0</v>
      </c>
    </row>
    <row r="34" spans="1:16">
      <c r="A34" s="329"/>
      <c r="B34" s="330"/>
      <c r="C34" s="165" t="s">
        <v>8</v>
      </c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168">
        <f t="shared" si="0"/>
        <v>0</v>
      </c>
    </row>
    <row r="35" spans="1:16">
      <c r="A35" s="329"/>
      <c r="B35" s="330" t="s">
        <v>155</v>
      </c>
      <c r="C35" s="157" t="s">
        <v>152</v>
      </c>
      <c r="D35" s="172">
        <v>41</v>
      </c>
      <c r="E35" s="172">
        <v>503</v>
      </c>
      <c r="F35" s="172">
        <v>36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172">
        <v>216</v>
      </c>
      <c r="M35" s="172">
        <v>19</v>
      </c>
      <c r="N35" s="172">
        <v>9</v>
      </c>
      <c r="O35" s="82">
        <v>0</v>
      </c>
      <c r="P35" s="160">
        <f t="shared" si="0"/>
        <v>824</v>
      </c>
    </row>
    <row r="36" spans="1:16">
      <c r="A36" s="329"/>
      <c r="B36" s="330"/>
      <c r="C36" s="161" t="s">
        <v>153</v>
      </c>
      <c r="D36" s="173">
        <v>5</v>
      </c>
      <c r="E36" s="173">
        <v>56</v>
      </c>
      <c r="F36" s="173">
        <v>4</v>
      </c>
      <c r="G36" s="84">
        <v>0</v>
      </c>
      <c r="H36" s="84">
        <v>0</v>
      </c>
      <c r="I36" s="84">
        <v>0</v>
      </c>
      <c r="J36" s="84">
        <v>0</v>
      </c>
      <c r="K36" s="84">
        <v>0</v>
      </c>
      <c r="L36" s="173">
        <v>24</v>
      </c>
      <c r="M36" s="173">
        <v>2</v>
      </c>
      <c r="N36" s="173">
        <v>1</v>
      </c>
      <c r="O36" s="84">
        <v>0</v>
      </c>
      <c r="P36" s="164">
        <f t="shared" si="0"/>
        <v>92</v>
      </c>
    </row>
    <row r="37" spans="1:16">
      <c r="A37" s="329"/>
      <c r="B37" s="330"/>
      <c r="C37" s="165" t="s">
        <v>8</v>
      </c>
      <c r="D37" s="174">
        <v>16.77</v>
      </c>
      <c r="E37" s="174">
        <v>205.73</v>
      </c>
      <c r="F37" s="174">
        <v>16.399999999999999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174">
        <v>83.66</v>
      </c>
      <c r="M37" s="174">
        <v>6.97</v>
      </c>
      <c r="N37" s="174">
        <v>3.78</v>
      </c>
      <c r="O37" s="88">
        <v>0</v>
      </c>
      <c r="P37" s="168">
        <f t="shared" si="0"/>
        <v>333.31</v>
      </c>
    </row>
    <row r="38" spans="1:16">
      <c r="C38" t="s">
        <v>151</v>
      </c>
      <c r="D38" s="13">
        <f t="shared" ref="D38:P38" si="1">D12+D21+D30</f>
        <v>37</v>
      </c>
      <c r="E38" s="13">
        <f t="shared" si="1"/>
        <v>137</v>
      </c>
      <c r="F38" s="13">
        <f t="shared" si="1"/>
        <v>144</v>
      </c>
      <c r="G38" s="13">
        <f t="shared" si="1"/>
        <v>0</v>
      </c>
      <c r="H38" s="13">
        <f t="shared" si="1"/>
        <v>0</v>
      </c>
      <c r="I38" s="13">
        <f t="shared" si="1"/>
        <v>49</v>
      </c>
      <c r="J38" s="13">
        <f t="shared" si="1"/>
        <v>0</v>
      </c>
      <c r="K38" s="13">
        <f t="shared" si="1"/>
        <v>0</v>
      </c>
      <c r="L38" s="13">
        <f t="shared" si="1"/>
        <v>0</v>
      </c>
      <c r="M38" s="13">
        <f t="shared" si="1"/>
        <v>0</v>
      </c>
      <c r="N38" s="13">
        <f t="shared" si="1"/>
        <v>133</v>
      </c>
      <c r="O38" s="13">
        <f t="shared" si="1"/>
        <v>10</v>
      </c>
      <c r="P38" s="13">
        <f t="shared" si="1"/>
        <v>510</v>
      </c>
    </row>
    <row r="39" spans="1:16">
      <c r="C39" t="s">
        <v>154</v>
      </c>
      <c r="D39" s="13">
        <f t="shared" ref="D39:P39" si="2">D15+D24+D33</f>
        <v>0</v>
      </c>
      <c r="E39" s="13">
        <f t="shared" si="2"/>
        <v>0</v>
      </c>
      <c r="F39" s="13">
        <f t="shared" si="2"/>
        <v>0</v>
      </c>
      <c r="G39" s="13">
        <f t="shared" si="2"/>
        <v>0</v>
      </c>
      <c r="H39" s="13">
        <f t="shared" si="2"/>
        <v>0</v>
      </c>
      <c r="I39" s="13">
        <f t="shared" si="2"/>
        <v>0</v>
      </c>
      <c r="J39" s="13">
        <f t="shared" si="2"/>
        <v>0</v>
      </c>
      <c r="K39" s="13">
        <f t="shared" si="2"/>
        <v>0</v>
      </c>
      <c r="L39" s="13">
        <f t="shared" si="2"/>
        <v>0</v>
      </c>
      <c r="M39" s="13">
        <f t="shared" si="2"/>
        <v>0</v>
      </c>
      <c r="N39" s="13">
        <f t="shared" si="2"/>
        <v>0</v>
      </c>
      <c r="O39" s="13">
        <f t="shared" si="2"/>
        <v>0</v>
      </c>
      <c r="P39" s="13">
        <f t="shared" si="2"/>
        <v>0</v>
      </c>
    </row>
    <row r="40" spans="1:16">
      <c r="A40" s="1" t="s">
        <v>2</v>
      </c>
      <c r="C40" t="s">
        <v>155</v>
      </c>
      <c r="D40" s="13">
        <f t="shared" ref="D40:P40" si="3">D18+D27+D36</f>
        <v>13</v>
      </c>
      <c r="E40" s="13">
        <f t="shared" si="3"/>
        <v>127</v>
      </c>
      <c r="F40" s="13">
        <f t="shared" si="3"/>
        <v>198</v>
      </c>
      <c r="G40" s="13">
        <f t="shared" si="3"/>
        <v>5</v>
      </c>
      <c r="H40" s="13">
        <f t="shared" si="3"/>
        <v>0</v>
      </c>
      <c r="I40" s="13">
        <f t="shared" si="3"/>
        <v>5</v>
      </c>
      <c r="J40" s="13">
        <f t="shared" si="3"/>
        <v>6</v>
      </c>
      <c r="K40" s="13">
        <f t="shared" si="3"/>
        <v>4</v>
      </c>
      <c r="L40" s="13">
        <f t="shared" si="3"/>
        <v>26</v>
      </c>
      <c r="M40" s="13">
        <f t="shared" si="3"/>
        <v>132</v>
      </c>
      <c r="N40" s="13">
        <f t="shared" si="3"/>
        <v>190</v>
      </c>
      <c r="O40" s="13">
        <f t="shared" si="3"/>
        <v>4</v>
      </c>
      <c r="P40" s="13">
        <f t="shared" si="3"/>
        <v>710</v>
      </c>
    </row>
    <row r="41" spans="1:16">
      <c r="A41" s="1" t="s">
        <v>156</v>
      </c>
      <c r="C41" t="s">
        <v>152</v>
      </c>
      <c r="D41" s="13">
        <f t="shared" ref="D41:P41" si="4">D11+D14+D17+D20+D23+D26+D29+D32+D35</f>
        <v>1863</v>
      </c>
      <c r="E41" s="13">
        <f t="shared" si="4"/>
        <v>2575</v>
      </c>
      <c r="F41" s="13">
        <f t="shared" si="4"/>
        <v>1626</v>
      </c>
      <c r="G41" s="13">
        <f t="shared" si="4"/>
        <v>67</v>
      </c>
      <c r="H41" s="13">
        <f t="shared" si="4"/>
        <v>62</v>
      </c>
      <c r="I41" s="13">
        <f t="shared" si="4"/>
        <v>248</v>
      </c>
      <c r="J41" s="13">
        <f t="shared" si="4"/>
        <v>230</v>
      </c>
      <c r="K41" s="13">
        <f t="shared" si="4"/>
        <v>195</v>
      </c>
      <c r="L41" s="13">
        <f t="shared" si="4"/>
        <v>353</v>
      </c>
      <c r="M41" s="13">
        <f t="shared" si="4"/>
        <v>1177</v>
      </c>
      <c r="N41" s="13">
        <f t="shared" si="4"/>
        <v>1378</v>
      </c>
      <c r="O41" s="13">
        <f t="shared" si="4"/>
        <v>235</v>
      </c>
      <c r="P41" s="13">
        <f t="shared" si="4"/>
        <v>10009</v>
      </c>
    </row>
    <row r="42" spans="1:16">
      <c r="A42" s="1" t="s">
        <v>157</v>
      </c>
    </row>
    <row r="43" spans="1:16" ht="33.75" customHeight="1">
      <c r="A43" s="334" t="s">
        <v>5</v>
      </c>
      <c r="B43" s="335" t="s">
        <v>34</v>
      </c>
      <c r="C43" s="335"/>
      <c r="D43" s="335"/>
      <c r="E43" s="335"/>
    </row>
    <row r="44" spans="1:16" ht="15.75" customHeight="1">
      <c r="A44" s="334"/>
      <c r="B44" s="336" t="s">
        <v>158</v>
      </c>
      <c r="C44" s="336"/>
      <c r="D44" s="336"/>
      <c r="E44" s="119" t="s">
        <v>159</v>
      </c>
    </row>
    <row r="45" spans="1:16" ht="32.25" customHeight="1">
      <c r="A45" s="337" t="s">
        <v>9</v>
      </c>
      <c r="B45" s="338" t="s">
        <v>160</v>
      </c>
      <c r="C45" s="338"/>
      <c r="D45" s="338"/>
      <c r="E45" s="175"/>
    </row>
    <row r="46" spans="1:16" ht="33.75" customHeight="1">
      <c r="A46" s="337"/>
      <c r="B46" s="339" t="s">
        <v>161</v>
      </c>
      <c r="C46" s="339"/>
      <c r="D46" s="339"/>
      <c r="E46" s="176"/>
    </row>
    <row r="47" spans="1:16" ht="30.75" customHeight="1">
      <c r="A47" s="337" t="s">
        <v>18</v>
      </c>
      <c r="B47" s="338" t="s">
        <v>160</v>
      </c>
      <c r="C47" s="338"/>
      <c r="D47" s="338"/>
      <c r="E47" s="175"/>
      <c r="I47" s="28"/>
      <c r="J47" s="28"/>
    </row>
    <row r="48" spans="1:16" ht="33.75" customHeight="1">
      <c r="A48" s="337"/>
      <c r="B48" s="339" t="s">
        <v>161</v>
      </c>
      <c r="C48" s="339"/>
      <c r="D48" s="339"/>
      <c r="E48" s="176"/>
    </row>
    <row r="49" spans="1:5" ht="30.75" customHeight="1">
      <c r="A49" s="340" t="s">
        <v>21</v>
      </c>
      <c r="B49" s="338" t="s">
        <v>160</v>
      </c>
      <c r="C49" s="338"/>
      <c r="D49" s="338"/>
      <c r="E49" s="175"/>
    </row>
    <row r="50" spans="1:5" ht="35.25" customHeight="1">
      <c r="A50" s="340"/>
      <c r="B50" s="328" t="s">
        <v>161</v>
      </c>
      <c r="C50" s="328"/>
      <c r="D50" s="328"/>
      <c r="E50" s="177"/>
    </row>
    <row r="53" spans="1:5">
      <c r="A53" s="1" t="s">
        <v>2</v>
      </c>
    </row>
    <row r="54" spans="1:5">
      <c r="A54" s="1" t="s">
        <v>162</v>
      </c>
    </row>
    <row r="55" spans="1:5" ht="33.75" customHeight="1">
      <c r="A55" s="334" t="s">
        <v>5</v>
      </c>
      <c r="B55" s="335" t="s">
        <v>34</v>
      </c>
      <c r="C55" s="335"/>
    </row>
    <row r="56" spans="1:5" ht="33.75" customHeight="1">
      <c r="A56" s="334"/>
      <c r="B56" s="178" t="s">
        <v>163</v>
      </c>
      <c r="C56" s="179" t="s">
        <v>164</v>
      </c>
    </row>
    <row r="57" spans="1:5">
      <c r="A57" s="180" t="s">
        <v>9</v>
      </c>
      <c r="B57" s="42"/>
      <c r="C57" s="133"/>
    </row>
    <row r="58" spans="1:5">
      <c r="A58" s="180" t="s">
        <v>18</v>
      </c>
      <c r="B58" s="42"/>
      <c r="C58" s="133"/>
    </row>
    <row r="59" spans="1:5">
      <c r="A59" s="180" t="s">
        <v>21</v>
      </c>
      <c r="B59" s="42"/>
      <c r="C59" s="133"/>
    </row>
  </sheetData>
  <mergeCells count="29">
    <mergeCell ref="A55:A56"/>
    <mergeCell ref="B55:C55"/>
    <mergeCell ref="A47:A48"/>
    <mergeCell ref="B47:D47"/>
    <mergeCell ref="B48:D48"/>
    <mergeCell ref="A49:A50"/>
    <mergeCell ref="B49:D49"/>
    <mergeCell ref="B50:D50"/>
    <mergeCell ref="A43:A44"/>
    <mergeCell ref="B43:E43"/>
    <mergeCell ref="B44:D44"/>
    <mergeCell ref="A45:A46"/>
    <mergeCell ref="B45:D45"/>
    <mergeCell ref="B46:D46"/>
    <mergeCell ref="A20:A28"/>
    <mergeCell ref="B20:B22"/>
    <mergeCell ref="B23:B25"/>
    <mergeCell ref="B26:B28"/>
    <mergeCell ref="A29:A37"/>
    <mergeCell ref="B29:B31"/>
    <mergeCell ref="B32:B34"/>
    <mergeCell ref="B35:B37"/>
    <mergeCell ref="B1:I2"/>
    <mergeCell ref="B3:I4"/>
    <mergeCell ref="B10:C10"/>
    <mergeCell ref="A11:A19"/>
    <mergeCell ref="B11:B13"/>
    <mergeCell ref="B14:B16"/>
    <mergeCell ref="B17:B1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8EB4E3"/>
  </sheetPr>
  <dimension ref="A1:U14"/>
  <sheetViews>
    <sheetView zoomScale="85" zoomScaleNormal="85" workbookViewId="0">
      <selection activeCell="B15" sqref="B15"/>
    </sheetView>
  </sheetViews>
  <sheetFormatPr defaultRowHeight="15"/>
  <cols>
    <col min="1" max="1" width="31.5703125" customWidth="1"/>
    <col min="2" max="7" width="17.7109375" customWidth="1"/>
    <col min="8" max="8" width="12.5703125" customWidth="1"/>
    <col min="9" max="9" width="13" customWidth="1"/>
    <col min="10" max="10" width="14.7109375" customWidth="1"/>
    <col min="11" max="11" width="13.42578125" customWidth="1"/>
    <col min="12" max="12" width="15.5703125" customWidth="1"/>
    <col min="13" max="13" width="15.28515625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23.25">
      <c r="B1" s="317" t="s">
        <v>0</v>
      </c>
      <c r="C1" s="317"/>
      <c r="D1" s="317"/>
      <c r="E1" s="317"/>
      <c r="F1" s="317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23.25">
      <c r="B2" s="317"/>
      <c r="C2" s="317"/>
      <c r="D2" s="317"/>
      <c r="E2" s="317"/>
      <c r="F2" s="317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B3" s="318" t="s">
        <v>165</v>
      </c>
      <c r="C3" s="318"/>
      <c r="D3" s="318"/>
      <c r="E3" s="318"/>
      <c r="F3" s="318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B4" s="318"/>
      <c r="C4" s="318"/>
      <c r="D4" s="318"/>
      <c r="E4" s="318"/>
      <c r="F4" s="31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5" spans="1:21">
      <c r="B5" s="181"/>
      <c r="C5" s="181"/>
      <c r="D5" s="181"/>
      <c r="E5" s="181"/>
      <c r="F5" s="181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7" spans="1:21">
      <c r="A7" s="1" t="s">
        <v>2</v>
      </c>
    </row>
    <row r="8" spans="1:21">
      <c r="A8" s="1" t="s">
        <v>166</v>
      </c>
    </row>
    <row r="9" spans="1:21" ht="15" customHeight="1">
      <c r="A9" s="319" t="s">
        <v>5</v>
      </c>
      <c r="B9" s="98" t="s">
        <v>34</v>
      </c>
    </row>
    <row r="10" spans="1:21" ht="30">
      <c r="A10" s="319"/>
      <c r="B10" s="58" t="s">
        <v>167</v>
      </c>
    </row>
    <row r="11" spans="1:21">
      <c r="A11" s="5" t="s">
        <v>9</v>
      </c>
      <c r="B11" s="182">
        <v>3</v>
      </c>
    </row>
    <row r="12" spans="1:21">
      <c r="A12" s="14" t="s">
        <v>18</v>
      </c>
      <c r="B12" s="75">
        <v>3</v>
      </c>
    </row>
    <row r="13" spans="1:21">
      <c r="A13" s="20" t="s">
        <v>21</v>
      </c>
      <c r="B13" s="77">
        <v>3</v>
      </c>
    </row>
    <row r="14" spans="1:21">
      <c r="A14" s="68" t="s">
        <v>53</v>
      </c>
      <c r="B14" s="78">
        <f>B11+B12+B13</f>
        <v>9</v>
      </c>
    </row>
  </sheetData>
  <mergeCells count="3">
    <mergeCell ref="B1:F2"/>
    <mergeCell ref="B3:F4"/>
    <mergeCell ref="A9:A10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L234"/>
  <sheetViews>
    <sheetView tabSelected="1" topLeftCell="A208" zoomScaleNormal="100" workbookViewId="0">
      <selection activeCell="H225" sqref="H225"/>
    </sheetView>
  </sheetViews>
  <sheetFormatPr defaultRowHeight="15"/>
  <cols>
    <col min="1" max="1" width="26.7109375" style="183" customWidth="1"/>
    <col min="2" max="2" width="36.7109375" style="183" customWidth="1"/>
    <col min="3" max="15" width="15.7109375" style="184" customWidth="1"/>
    <col min="16" max="1025" width="9.140625" style="184" customWidth="1"/>
  </cols>
  <sheetData>
    <row r="1" spans="1:1024" ht="23.25">
      <c r="A1"/>
      <c r="B1" s="317" t="s">
        <v>0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8"/>
      <c r="N1" s="38"/>
      <c r="O1" s="38"/>
      <c r="P1" s="38"/>
      <c r="Q1" s="38"/>
      <c r="R1" s="38"/>
      <c r="S1" s="38"/>
      <c r="T1" s="38"/>
      <c r="U1" s="38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3.25">
      <c r="A2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8"/>
      <c r="N2" s="38"/>
      <c r="O2" s="38"/>
      <c r="P2" s="38"/>
      <c r="Q2" s="38"/>
      <c r="R2" s="38"/>
      <c r="S2" s="38"/>
      <c r="T2" s="38"/>
      <c r="U2" s="38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/>
      <c r="B3" s="318" t="s">
        <v>168</v>
      </c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9"/>
      <c r="N3" s="39"/>
      <c r="O3" s="39"/>
      <c r="P3" s="39"/>
      <c r="Q3" s="39"/>
      <c r="R3" s="39"/>
      <c r="S3" s="39"/>
      <c r="T3" s="39"/>
      <c r="U3" s="39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>
      <c r="A4"/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9"/>
      <c r="N4" s="39"/>
      <c r="O4" s="39"/>
      <c r="P4" s="39"/>
      <c r="Q4" s="39"/>
      <c r="R4" s="39"/>
      <c r="S4" s="39"/>
      <c r="T4" s="39"/>
      <c r="U4" s="39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7" spans="1:1024">
      <c r="A7" s="185" t="s">
        <v>169</v>
      </c>
      <c r="B7" s="341" t="s">
        <v>170</v>
      </c>
      <c r="C7" s="341"/>
      <c r="D7" s="186">
        <v>43831</v>
      </c>
      <c r="E7" s="186">
        <v>43862</v>
      </c>
      <c r="F7" s="186">
        <v>43891</v>
      </c>
      <c r="G7" s="186">
        <v>43922</v>
      </c>
      <c r="H7" s="186">
        <v>43952</v>
      </c>
      <c r="I7" s="186">
        <v>43983</v>
      </c>
      <c r="J7" s="186">
        <v>44013</v>
      </c>
      <c r="K7" s="186">
        <v>44044</v>
      </c>
      <c r="L7" s="186">
        <v>44075</v>
      </c>
      <c r="M7" s="186">
        <v>44105</v>
      </c>
      <c r="N7" s="186">
        <v>44136</v>
      </c>
      <c r="O7" s="186">
        <v>44166</v>
      </c>
    </row>
    <row r="8" spans="1:1024" ht="15" customHeight="1">
      <c r="A8" s="342" t="s">
        <v>3</v>
      </c>
      <c r="B8" s="343" t="s">
        <v>171</v>
      </c>
      <c r="C8" s="343"/>
      <c r="D8" s="187">
        <f>Papel!B26</f>
        <v>13</v>
      </c>
      <c r="E8" s="187">
        <f>Papel!D26</f>
        <v>14</v>
      </c>
      <c r="F8" s="187">
        <f>Papel!F26</f>
        <v>17</v>
      </c>
      <c r="G8" s="187">
        <f>Papel!H26</f>
        <v>3</v>
      </c>
      <c r="H8" s="187">
        <f>Papel!J26</f>
        <v>5</v>
      </c>
      <c r="I8" s="187">
        <f>Papel!L26</f>
        <v>16</v>
      </c>
      <c r="J8" s="187">
        <f>Papel!N26</f>
        <v>6</v>
      </c>
      <c r="K8" s="187">
        <f>Papel!P26</f>
        <v>5</v>
      </c>
      <c r="L8" s="187">
        <f>Papel!R26</f>
        <v>8</v>
      </c>
      <c r="M8" s="187">
        <f>Papel!T26</f>
        <v>4</v>
      </c>
      <c r="N8" s="187">
        <f>Papel!V26</f>
        <v>4</v>
      </c>
      <c r="O8" s="188">
        <f>Papel!X26</f>
        <v>2</v>
      </c>
    </row>
    <row r="9" spans="1:1024">
      <c r="A9" s="342"/>
      <c r="B9" s="344" t="s">
        <v>9</v>
      </c>
      <c r="C9" s="344"/>
      <c r="D9" s="189">
        <f>Papel!B11</f>
        <v>8</v>
      </c>
      <c r="E9" s="189">
        <f>Papel!D11</f>
        <v>9</v>
      </c>
      <c r="F9" s="189">
        <f>Papel!F11</f>
        <v>6</v>
      </c>
      <c r="G9" s="189">
        <f>Papel!H11</f>
        <v>0</v>
      </c>
      <c r="H9" s="189">
        <f>Papel!J11</f>
        <v>0</v>
      </c>
      <c r="I9" s="189">
        <f>Papel!L11</f>
        <v>13</v>
      </c>
      <c r="J9" s="189">
        <f>Papel!N11</f>
        <v>1</v>
      </c>
      <c r="K9" s="189">
        <f>Papel!P11</f>
        <v>0</v>
      </c>
      <c r="L9" s="189">
        <f>Papel!R11</f>
        <v>4</v>
      </c>
      <c r="M9" s="189">
        <f>Papel!T11</f>
        <v>0</v>
      </c>
      <c r="N9" s="189">
        <f>Papel!V11</f>
        <v>2</v>
      </c>
      <c r="O9" s="190">
        <f>Papel!X11</f>
        <v>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342"/>
      <c r="B10" s="345" t="s">
        <v>10</v>
      </c>
      <c r="C10" s="345"/>
      <c r="D10" s="191">
        <f>Papel!B12</f>
        <v>2</v>
      </c>
      <c r="E10" s="191">
        <f>Papel!D12</f>
        <v>0</v>
      </c>
      <c r="F10" s="191">
        <f>Papel!F12</f>
        <v>0</v>
      </c>
      <c r="G10" s="191">
        <f>Papel!H12</f>
        <v>0</v>
      </c>
      <c r="H10" s="191">
        <f>Papel!J12</f>
        <v>0</v>
      </c>
      <c r="I10" s="191">
        <f>Papel!L12</f>
        <v>0</v>
      </c>
      <c r="J10" s="191">
        <f>Papel!N12</f>
        <v>0</v>
      </c>
      <c r="K10" s="191">
        <f>Papel!P12</f>
        <v>0</v>
      </c>
      <c r="L10" s="191">
        <f>Papel!R12</f>
        <v>0</v>
      </c>
      <c r="M10" s="191">
        <f>Papel!T12</f>
        <v>0</v>
      </c>
      <c r="N10" s="191">
        <f>Papel!V12</f>
        <v>0</v>
      </c>
      <c r="O10" s="192">
        <f>Papel!X12</f>
        <v>0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342"/>
      <c r="B11" s="345" t="s">
        <v>11</v>
      </c>
      <c r="C11" s="345"/>
      <c r="D11" s="191">
        <f>Papel!B13</f>
        <v>2</v>
      </c>
      <c r="E11" s="191">
        <f>Papel!D13</f>
        <v>2</v>
      </c>
      <c r="F11" s="191">
        <f>Papel!F13</f>
        <v>0</v>
      </c>
      <c r="G11" s="191">
        <f>Papel!H13</f>
        <v>0</v>
      </c>
      <c r="H11" s="191">
        <f>Papel!J13</f>
        <v>0</v>
      </c>
      <c r="I11" s="191">
        <f>Papel!L13</f>
        <v>13</v>
      </c>
      <c r="J11" s="191">
        <f>Papel!N13</f>
        <v>1</v>
      </c>
      <c r="K11" s="191">
        <f>Papel!P13</f>
        <v>0</v>
      </c>
      <c r="L11" s="191">
        <f>Papel!R13</f>
        <v>0</v>
      </c>
      <c r="M11" s="191">
        <f>Papel!T13</f>
        <v>0</v>
      </c>
      <c r="N11" s="191">
        <f>Papel!V13</f>
        <v>0</v>
      </c>
      <c r="O11" s="192">
        <f>Papel!X13</f>
        <v>0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342"/>
      <c r="B12" s="345" t="s">
        <v>12</v>
      </c>
      <c r="C12" s="345"/>
      <c r="D12" s="191">
        <f>Papel!B14</f>
        <v>0</v>
      </c>
      <c r="E12" s="191">
        <f>Papel!D14</f>
        <v>0</v>
      </c>
      <c r="F12" s="191">
        <f>Papel!F14</f>
        <v>0</v>
      </c>
      <c r="G12" s="191">
        <f>Papel!H14</f>
        <v>0</v>
      </c>
      <c r="H12" s="191">
        <f>Papel!J14</f>
        <v>0</v>
      </c>
      <c r="I12" s="191">
        <f>Papel!L14</f>
        <v>0</v>
      </c>
      <c r="J12" s="191">
        <f>Papel!N14</f>
        <v>0</v>
      </c>
      <c r="K12" s="191">
        <f>Papel!P14</f>
        <v>0</v>
      </c>
      <c r="L12" s="191">
        <f>Papel!R14</f>
        <v>0</v>
      </c>
      <c r="M12" s="191">
        <f>Papel!T14</f>
        <v>0</v>
      </c>
      <c r="N12" s="191">
        <f>Papel!V14</f>
        <v>0</v>
      </c>
      <c r="O12" s="192">
        <f>Papel!X14</f>
        <v>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342"/>
      <c r="B13" s="345" t="s">
        <v>13</v>
      </c>
      <c r="C13" s="345"/>
      <c r="D13" s="191">
        <f>Papel!B15</f>
        <v>0</v>
      </c>
      <c r="E13" s="191">
        <f>Papel!D15</f>
        <v>0</v>
      </c>
      <c r="F13" s="191">
        <f>Papel!F15</f>
        <v>0</v>
      </c>
      <c r="G13" s="191">
        <f>Papel!H15</f>
        <v>0</v>
      </c>
      <c r="H13" s="191">
        <f>Papel!J15</f>
        <v>0</v>
      </c>
      <c r="I13" s="191">
        <f>Papel!L15</f>
        <v>0</v>
      </c>
      <c r="J13" s="191">
        <f>Papel!N15</f>
        <v>0</v>
      </c>
      <c r="K13" s="191">
        <f>Papel!P15</f>
        <v>0</v>
      </c>
      <c r="L13" s="191">
        <f>Papel!R15</f>
        <v>0</v>
      </c>
      <c r="M13" s="191">
        <f>Papel!T15</f>
        <v>0</v>
      </c>
      <c r="N13" s="191">
        <f>Papel!V15</f>
        <v>0</v>
      </c>
      <c r="O13" s="192">
        <f>Papel!X15</f>
        <v>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342"/>
      <c r="B14" s="345" t="s">
        <v>14</v>
      </c>
      <c r="C14" s="345"/>
      <c r="D14" s="191">
        <f>Papel!B16</f>
        <v>0</v>
      </c>
      <c r="E14" s="191">
        <f>Papel!D16</f>
        <v>2</v>
      </c>
      <c r="F14" s="191">
        <f>Papel!F16</f>
        <v>0</v>
      </c>
      <c r="G14" s="191">
        <f>Papel!H16</f>
        <v>0</v>
      </c>
      <c r="H14" s="191">
        <f>Papel!J16</f>
        <v>0</v>
      </c>
      <c r="I14" s="191">
        <f>Papel!L16</f>
        <v>0</v>
      </c>
      <c r="J14" s="191">
        <f>Papel!N16</f>
        <v>0</v>
      </c>
      <c r="K14" s="191">
        <f>Papel!P16</f>
        <v>0</v>
      </c>
      <c r="L14" s="191">
        <f>Papel!R16</f>
        <v>0</v>
      </c>
      <c r="M14" s="191">
        <f>Papel!T16</f>
        <v>0</v>
      </c>
      <c r="N14" s="191">
        <f>Papel!V16</f>
        <v>0</v>
      </c>
      <c r="O14" s="192">
        <f>Papel!X16</f>
        <v>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342"/>
      <c r="B15" s="345" t="s">
        <v>15</v>
      </c>
      <c r="C15" s="345"/>
      <c r="D15" s="191">
        <f>Papel!B17</f>
        <v>0</v>
      </c>
      <c r="E15" s="191">
        <f>Papel!D17</f>
        <v>0</v>
      </c>
      <c r="F15" s="191">
        <f>Papel!F17</f>
        <v>0</v>
      </c>
      <c r="G15" s="191">
        <f>Papel!H17</f>
        <v>0</v>
      </c>
      <c r="H15" s="191">
        <f>Papel!J17</f>
        <v>0</v>
      </c>
      <c r="I15" s="191">
        <f>Papel!L17</f>
        <v>0</v>
      </c>
      <c r="J15" s="191">
        <f>Papel!N17</f>
        <v>0</v>
      </c>
      <c r="K15" s="191">
        <f>Papel!P17</f>
        <v>0</v>
      </c>
      <c r="L15" s="191">
        <f>Papel!R17</f>
        <v>0</v>
      </c>
      <c r="M15" s="191">
        <f>Papel!T17</f>
        <v>0</v>
      </c>
      <c r="N15" s="191">
        <f>Papel!V17</f>
        <v>0</v>
      </c>
      <c r="O15" s="192">
        <f>Papel!X17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342"/>
      <c r="B16" s="345" t="s">
        <v>17</v>
      </c>
      <c r="C16" s="345"/>
      <c r="D16" s="191">
        <f>Papel!B19</f>
        <v>4</v>
      </c>
      <c r="E16" s="191">
        <f>Papel!D19</f>
        <v>0</v>
      </c>
      <c r="F16" s="191">
        <f>Papel!F19</f>
        <v>6</v>
      </c>
      <c r="G16" s="191">
        <f>Papel!H19</f>
        <v>0</v>
      </c>
      <c r="H16" s="191">
        <f>Papel!J19</f>
        <v>0</v>
      </c>
      <c r="I16" s="191">
        <f>Papel!L19</f>
        <v>0</v>
      </c>
      <c r="J16" s="191">
        <f>Papel!N19</f>
        <v>0</v>
      </c>
      <c r="K16" s="191">
        <f>Papel!P19</f>
        <v>0</v>
      </c>
      <c r="L16" s="191">
        <f>Papel!R19</f>
        <v>4</v>
      </c>
      <c r="M16" s="191">
        <f>Papel!T19</f>
        <v>0</v>
      </c>
      <c r="N16" s="191">
        <f>Papel!V19</f>
        <v>1</v>
      </c>
      <c r="O16" s="192">
        <f>Papel!X19</f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342"/>
      <c r="B17" s="344" t="s">
        <v>18</v>
      </c>
      <c r="C17" s="344"/>
      <c r="D17" s="189">
        <f>Papel!B20</f>
        <v>0</v>
      </c>
      <c r="E17" s="189">
        <f>Papel!D20</f>
        <v>0</v>
      </c>
      <c r="F17" s="189">
        <f>Papel!F20</f>
        <v>0</v>
      </c>
      <c r="G17" s="189">
        <f>Papel!H20</f>
        <v>0</v>
      </c>
      <c r="H17" s="189">
        <f>Papel!J20</f>
        <v>0</v>
      </c>
      <c r="I17" s="189">
        <f>Papel!L20</f>
        <v>0</v>
      </c>
      <c r="J17" s="189">
        <f>Papel!N20</f>
        <v>0</v>
      </c>
      <c r="K17" s="189">
        <f>Papel!P20</f>
        <v>0</v>
      </c>
      <c r="L17" s="189">
        <f>Papel!R20</f>
        <v>0</v>
      </c>
      <c r="M17" s="189">
        <f>Papel!T20</f>
        <v>0</v>
      </c>
      <c r="N17" s="189">
        <f>Papel!V20</f>
        <v>0</v>
      </c>
      <c r="O17" s="190">
        <f>Papel!X20</f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342"/>
      <c r="B18" s="345" t="s">
        <v>19</v>
      </c>
      <c r="C18" s="345"/>
      <c r="D18" s="191">
        <f>Papel!B21</f>
        <v>0</v>
      </c>
      <c r="E18" s="191">
        <f>Papel!D21</f>
        <v>0</v>
      </c>
      <c r="F18" s="191">
        <f>Papel!F21</f>
        <v>0</v>
      </c>
      <c r="G18" s="191">
        <f>Papel!H21</f>
        <v>0</v>
      </c>
      <c r="H18" s="191">
        <f>Papel!J21</f>
        <v>0</v>
      </c>
      <c r="I18" s="191">
        <f>Papel!L21</f>
        <v>0</v>
      </c>
      <c r="J18" s="191">
        <f>Papel!N21</f>
        <v>0</v>
      </c>
      <c r="K18" s="191">
        <f>Papel!P21</f>
        <v>0</v>
      </c>
      <c r="L18" s="191">
        <f>Papel!R21</f>
        <v>0</v>
      </c>
      <c r="M18" s="191">
        <f>Papel!T21</f>
        <v>0</v>
      </c>
      <c r="N18" s="191">
        <f>Papel!V21</f>
        <v>0</v>
      </c>
      <c r="O18" s="192">
        <f>Papel!X21</f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342"/>
      <c r="B19" s="345" t="s">
        <v>20</v>
      </c>
      <c r="C19" s="345"/>
      <c r="D19" s="191">
        <f>Papel!B22</f>
        <v>0</v>
      </c>
      <c r="E19" s="191">
        <f>Papel!D22</f>
        <v>0</v>
      </c>
      <c r="F19" s="191">
        <f>Papel!F22</f>
        <v>0</v>
      </c>
      <c r="G19" s="191">
        <f>Papel!H22</f>
        <v>0</v>
      </c>
      <c r="H19" s="191">
        <f>Papel!J22</f>
        <v>0</v>
      </c>
      <c r="I19" s="191">
        <f>Papel!L22</f>
        <v>0</v>
      </c>
      <c r="J19" s="191">
        <f>Papel!N22</f>
        <v>0</v>
      </c>
      <c r="K19" s="191">
        <f>Papel!P22</f>
        <v>0</v>
      </c>
      <c r="L19" s="191">
        <f>Papel!R22</f>
        <v>0</v>
      </c>
      <c r="M19" s="191">
        <f>Papel!T22</f>
        <v>0</v>
      </c>
      <c r="N19" s="191">
        <f>Papel!V22</f>
        <v>0</v>
      </c>
      <c r="O19" s="192">
        <f>Papel!X22</f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342"/>
      <c r="B20" s="344" t="s">
        <v>21</v>
      </c>
      <c r="C20" s="344"/>
      <c r="D20" s="189">
        <f>Papel!B23</f>
        <v>5</v>
      </c>
      <c r="E20" s="189">
        <f>Papel!D23</f>
        <v>5</v>
      </c>
      <c r="F20" s="189">
        <f>Papel!F23</f>
        <v>11</v>
      </c>
      <c r="G20" s="189">
        <f>Papel!H23</f>
        <v>3</v>
      </c>
      <c r="H20" s="189">
        <f>Papel!J23</f>
        <v>5</v>
      </c>
      <c r="I20" s="189">
        <f>Papel!L23</f>
        <v>3</v>
      </c>
      <c r="J20" s="189">
        <f>Papel!N23</f>
        <v>5</v>
      </c>
      <c r="K20" s="189">
        <f>Papel!P23</f>
        <v>5</v>
      </c>
      <c r="L20" s="189">
        <f>Papel!R23</f>
        <v>4</v>
      </c>
      <c r="M20" s="189">
        <f>Papel!T23</f>
        <v>4</v>
      </c>
      <c r="N20" s="189">
        <f>Papel!V23</f>
        <v>2</v>
      </c>
      <c r="O20" s="190">
        <f>Papel!X23</f>
        <v>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>
      <c r="A21" s="342"/>
      <c r="B21" s="345" t="s">
        <v>19</v>
      </c>
      <c r="C21" s="345"/>
      <c r="D21" s="191">
        <f>Papel!B24</f>
        <v>2</v>
      </c>
      <c r="E21" s="191">
        <f>Papel!D24</f>
        <v>3</v>
      </c>
      <c r="F21" s="191">
        <f>Papel!F24</f>
        <v>5</v>
      </c>
      <c r="G21" s="191">
        <f>Papel!H24</f>
        <v>2</v>
      </c>
      <c r="H21" s="191">
        <f>Papel!J24</f>
        <v>3</v>
      </c>
      <c r="I21" s="191">
        <f>Papel!L24</f>
        <v>1</v>
      </c>
      <c r="J21" s="191">
        <f>Papel!N24</f>
        <v>3</v>
      </c>
      <c r="K21" s="191">
        <f>Papel!P24</f>
        <v>2</v>
      </c>
      <c r="L21" s="191">
        <f>Papel!R24</f>
        <v>1</v>
      </c>
      <c r="M21" s="191">
        <f>Papel!T24</f>
        <v>3</v>
      </c>
      <c r="N21" s="191">
        <f>Papel!V24</f>
        <v>1</v>
      </c>
      <c r="O21" s="192">
        <f>Papel!X24</f>
        <v>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>
      <c r="A22" s="342"/>
      <c r="B22" s="346" t="s">
        <v>22</v>
      </c>
      <c r="C22" s="346"/>
      <c r="D22" s="193">
        <f>Papel!B25</f>
        <v>3</v>
      </c>
      <c r="E22" s="193">
        <f>Papel!D25</f>
        <v>2</v>
      </c>
      <c r="F22" s="193">
        <f>Papel!F25</f>
        <v>6</v>
      </c>
      <c r="G22" s="193">
        <f>Papel!H25</f>
        <v>1</v>
      </c>
      <c r="H22" s="193">
        <f>Papel!J25</f>
        <v>2</v>
      </c>
      <c r="I22" s="193">
        <f>Papel!L25</f>
        <v>2</v>
      </c>
      <c r="J22" s="193">
        <f>Papel!N25</f>
        <v>2</v>
      </c>
      <c r="K22" s="193">
        <f>Papel!P25</f>
        <v>3</v>
      </c>
      <c r="L22" s="193">
        <f>Papel!R25</f>
        <v>3</v>
      </c>
      <c r="M22" s="193">
        <f>Papel!T25</f>
        <v>1</v>
      </c>
      <c r="N22" s="193">
        <f>Papel!V25</f>
        <v>1</v>
      </c>
      <c r="O22" s="194">
        <f>Papel!X25</f>
        <v>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1" customFormat="1" ht="15" customHeight="1">
      <c r="A23" s="347" t="s">
        <v>4</v>
      </c>
      <c r="B23" s="343" t="s">
        <v>172</v>
      </c>
      <c r="C23" s="343"/>
      <c r="D23" s="195">
        <f>Papel!C26</f>
        <v>240.36999999999998</v>
      </c>
      <c r="E23" s="195">
        <f>Papel!E26</f>
        <v>258.86</v>
      </c>
      <c r="F23" s="195">
        <f>Papel!G26</f>
        <v>314.33</v>
      </c>
      <c r="G23" s="195">
        <f>Papel!I26</f>
        <v>55.47</v>
      </c>
      <c r="H23" s="195">
        <f>Papel!K26</f>
        <v>92.449999999999989</v>
      </c>
      <c r="I23" s="195">
        <f>Papel!M26</f>
        <v>295.84000000000003</v>
      </c>
      <c r="J23" s="195">
        <f>Papel!O26</f>
        <v>110.93999999999998</v>
      </c>
      <c r="K23" s="195">
        <f>Papel!Q26</f>
        <v>92.449999999999989</v>
      </c>
      <c r="L23" s="195">
        <f>Papel!S26</f>
        <v>147.91999999999999</v>
      </c>
      <c r="M23" s="195">
        <f>Papel!U26</f>
        <v>73.959999999999994</v>
      </c>
      <c r="N23" s="195">
        <f>Papel!W26</f>
        <v>73.959999999999994</v>
      </c>
      <c r="O23" s="196">
        <f>Papel!Y26</f>
        <v>36.979999999999997</v>
      </c>
    </row>
    <row r="24" spans="1:1024">
      <c r="A24" s="347"/>
      <c r="B24" s="344" t="s">
        <v>9</v>
      </c>
      <c r="C24" s="344"/>
      <c r="D24" s="197">
        <f>Papel!C11</f>
        <v>147.91999999999999</v>
      </c>
      <c r="E24" s="197">
        <f>Papel!E11</f>
        <v>166.41</v>
      </c>
      <c r="F24" s="197">
        <f>Papel!G11</f>
        <v>110.94</v>
      </c>
      <c r="G24" s="197">
        <f>Papel!I11</f>
        <v>0</v>
      </c>
      <c r="H24" s="197">
        <f>Papel!K11</f>
        <v>0</v>
      </c>
      <c r="I24" s="197">
        <f>Papel!M11</f>
        <v>240.37</v>
      </c>
      <c r="J24" s="197">
        <f>Papel!O11</f>
        <v>18.489999999999998</v>
      </c>
      <c r="K24" s="197">
        <f>Papel!Q11</f>
        <v>0</v>
      </c>
      <c r="L24" s="197">
        <f>Papel!S11</f>
        <v>73.959999999999994</v>
      </c>
      <c r="M24" s="197">
        <f>Papel!U11</f>
        <v>0</v>
      </c>
      <c r="N24" s="197">
        <f>Papel!W11</f>
        <v>36.979999999999997</v>
      </c>
      <c r="O24" s="198">
        <f>Papel!Y11</f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>
      <c r="A25" s="347"/>
      <c r="B25" s="345" t="s">
        <v>10</v>
      </c>
      <c r="C25" s="345"/>
      <c r="D25" s="199">
        <f>Papel!C12</f>
        <v>36.979999999999997</v>
      </c>
      <c r="E25" s="199">
        <f>Papel!E12</f>
        <v>0</v>
      </c>
      <c r="F25" s="199">
        <f>Papel!G12</f>
        <v>0</v>
      </c>
      <c r="G25" s="199">
        <f>Papel!I12</f>
        <v>0</v>
      </c>
      <c r="H25" s="199">
        <f>Papel!K12</f>
        <v>0</v>
      </c>
      <c r="I25" s="199">
        <f>Papel!M12</f>
        <v>0</v>
      </c>
      <c r="J25" s="199">
        <f>Papel!O12</f>
        <v>0</v>
      </c>
      <c r="K25" s="199">
        <f>Papel!Q12</f>
        <v>0</v>
      </c>
      <c r="L25" s="199">
        <f>Papel!S12</f>
        <v>0</v>
      </c>
      <c r="M25" s="199">
        <f>Papel!U12</f>
        <v>0</v>
      </c>
      <c r="N25" s="199">
        <f>Papel!W12</f>
        <v>0</v>
      </c>
      <c r="O25" s="200">
        <f>Papel!Y12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>
      <c r="A26" s="347"/>
      <c r="B26" s="345" t="s">
        <v>11</v>
      </c>
      <c r="C26" s="345"/>
      <c r="D26" s="199">
        <f>Papel!C13</f>
        <v>36.979999999999997</v>
      </c>
      <c r="E26" s="199">
        <f>Papel!E13</f>
        <v>36.979999999999997</v>
      </c>
      <c r="F26" s="199">
        <f>Papel!G13</f>
        <v>0</v>
      </c>
      <c r="G26" s="199">
        <f>Papel!I13</f>
        <v>0</v>
      </c>
      <c r="H26" s="199">
        <f>Papel!K13</f>
        <v>0</v>
      </c>
      <c r="I26" s="199">
        <f>Papel!M13</f>
        <v>240.37</v>
      </c>
      <c r="J26" s="199">
        <f>Papel!O13</f>
        <v>18.489999999999998</v>
      </c>
      <c r="K26" s="199">
        <f>Papel!Q13</f>
        <v>0</v>
      </c>
      <c r="L26" s="199">
        <f>Papel!S13</f>
        <v>0</v>
      </c>
      <c r="M26" s="199">
        <f>Papel!U13</f>
        <v>0</v>
      </c>
      <c r="N26" s="199">
        <f>Papel!W13</f>
        <v>0</v>
      </c>
      <c r="O26" s="200">
        <f>Papel!Y13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>
      <c r="A27" s="347"/>
      <c r="B27" s="345" t="s">
        <v>12</v>
      </c>
      <c r="C27" s="345"/>
      <c r="D27" s="199">
        <f>Papel!C14</f>
        <v>0</v>
      </c>
      <c r="E27" s="199">
        <f>Papel!E14</f>
        <v>0</v>
      </c>
      <c r="F27" s="199">
        <f>Papel!G14</f>
        <v>0</v>
      </c>
      <c r="G27" s="199">
        <f>Papel!I14</f>
        <v>0</v>
      </c>
      <c r="H27" s="199">
        <f>Papel!K14</f>
        <v>0</v>
      </c>
      <c r="I27" s="199">
        <f>Papel!M14</f>
        <v>0</v>
      </c>
      <c r="J27" s="199">
        <f>Papel!O14</f>
        <v>0</v>
      </c>
      <c r="K27" s="199">
        <f>Papel!Q14</f>
        <v>0</v>
      </c>
      <c r="L27" s="199">
        <f>Papel!S14</f>
        <v>0</v>
      </c>
      <c r="M27" s="199">
        <f>Papel!U14</f>
        <v>0</v>
      </c>
      <c r="N27" s="199">
        <f>Papel!W14</f>
        <v>0</v>
      </c>
      <c r="O27" s="200">
        <f>Papel!Y14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>
      <c r="A28" s="347"/>
      <c r="B28" s="345" t="s">
        <v>13</v>
      </c>
      <c r="C28" s="345"/>
      <c r="D28" s="199">
        <f>Papel!C15</f>
        <v>0</v>
      </c>
      <c r="E28" s="199">
        <f>Papel!E15</f>
        <v>0</v>
      </c>
      <c r="F28" s="199">
        <f>Papel!G15</f>
        <v>0</v>
      </c>
      <c r="G28" s="199">
        <f>Papel!I15</f>
        <v>0</v>
      </c>
      <c r="H28" s="199">
        <f>Papel!K15</f>
        <v>0</v>
      </c>
      <c r="I28" s="199">
        <f>Papel!M15</f>
        <v>0</v>
      </c>
      <c r="J28" s="199">
        <f>Papel!O15</f>
        <v>0</v>
      </c>
      <c r="K28" s="199">
        <f>Papel!Q15</f>
        <v>0</v>
      </c>
      <c r="L28" s="199">
        <f>Papel!S15</f>
        <v>0</v>
      </c>
      <c r="M28" s="199">
        <f>Papel!U15</f>
        <v>0</v>
      </c>
      <c r="N28" s="199">
        <f>Papel!W15</f>
        <v>0</v>
      </c>
      <c r="O28" s="200">
        <f>Papel!Y15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>
      <c r="A29" s="347"/>
      <c r="B29" s="345" t="s">
        <v>14</v>
      </c>
      <c r="C29" s="345"/>
      <c r="D29" s="199">
        <f>Papel!C16</f>
        <v>0</v>
      </c>
      <c r="E29" s="199">
        <f>Papel!E16</f>
        <v>36.979999999999997</v>
      </c>
      <c r="F29" s="199">
        <f>Papel!G16</f>
        <v>0</v>
      </c>
      <c r="G29" s="199">
        <f>Papel!I16</f>
        <v>0</v>
      </c>
      <c r="H29" s="199">
        <f>Papel!K16</f>
        <v>0</v>
      </c>
      <c r="I29" s="199">
        <f>Papel!M16</f>
        <v>0</v>
      </c>
      <c r="J29" s="199">
        <f>Papel!O16</f>
        <v>0</v>
      </c>
      <c r="K29" s="199">
        <f>Papel!Q16</f>
        <v>0</v>
      </c>
      <c r="L29" s="199">
        <f>Papel!S16</f>
        <v>0</v>
      </c>
      <c r="M29" s="199">
        <f>Papel!U16</f>
        <v>0</v>
      </c>
      <c r="N29" s="199">
        <f>Papel!W16</f>
        <v>0</v>
      </c>
      <c r="O29" s="200">
        <f>Papel!Y16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>
      <c r="A30" s="347"/>
      <c r="B30" s="345" t="s">
        <v>15</v>
      </c>
      <c r="C30" s="345"/>
      <c r="D30" s="199">
        <f>Papel!C17</f>
        <v>0</v>
      </c>
      <c r="E30" s="199">
        <f>Papel!E17</f>
        <v>0</v>
      </c>
      <c r="F30" s="199">
        <f>Papel!G17</f>
        <v>0</v>
      </c>
      <c r="G30" s="199">
        <f>Papel!I17</f>
        <v>0</v>
      </c>
      <c r="H30" s="199">
        <f>Papel!K17</f>
        <v>0</v>
      </c>
      <c r="I30" s="199">
        <f>Papel!M17</f>
        <v>0</v>
      </c>
      <c r="J30" s="199">
        <f>Papel!O17</f>
        <v>0</v>
      </c>
      <c r="K30" s="199">
        <f>Papel!Q17</f>
        <v>0</v>
      </c>
      <c r="L30" s="199">
        <f>Papel!S17</f>
        <v>0</v>
      </c>
      <c r="M30" s="199">
        <f>Papel!U17</f>
        <v>0</v>
      </c>
      <c r="N30" s="199">
        <f>Papel!W17</f>
        <v>0</v>
      </c>
      <c r="O30" s="200">
        <f>Papel!Y17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>
      <c r="A31" s="347"/>
      <c r="B31" s="345" t="s">
        <v>17</v>
      </c>
      <c r="C31" s="345"/>
      <c r="D31" s="199">
        <f>Papel!C19</f>
        <v>73.959999999999994</v>
      </c>
      <c r="E31" s="199">
        <f>Papel!E19</f>
        <v>0</v>
      </c>
      <c r="F31" s="199">
        <f>Papel!G19</f>
        <v>110.94</v>
      </c>
      <c r="G31" s="199">
        <f>Papel!I19</f>
        <v>0</v>
      </c>
      <c r="H31" s="199">
        <f>Papel!K19</f>
        <v>0</v>
      </c>
      <c r="I31" s="199">
        <f>Papel!M19</f>
        <v>0</v>
      </c>
      <c r="J31" s="199">
        <f>Papel!O19</f>
        <v>0</v>
      </c>
      <c r="K31" s="199">
        <f>Papel!Q19</f>
        <v>0</v>
      </c>
      <c r="L31" s="199">
        <f>Papel!S19</f>
        <v>73.959999999999994</v>
      </c>
      <c r="M31" s="199">
        <f>Papel!U19</f>
        <v>0</v>
      </c>
      <c r="N31" s="199">
        <f>Papel!W19</f>
        <v>18.489999999999998</v>
      </c>
      <c r="O31" s="200">
        <f>Papel!Y19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>
      <c r="A32" s="347"/>
      <c r="B32" s="344" t="s">
        <v>18</v>
      </c>
      <c r="C32" s="344"/>
      <c r="D32" s="197">
        <f>Papel!C20</f>
        <v>0</v>
      </c>
      <c r="E32" s="197">
        <f>Papel!E20</f>
        <v>0</v>
      </c>
      <c r="F32" s="197">
        <f>Papel!G20</f>
        <v>0</v>
      </c>
      <c r="G32" s="197">
        <f>Papel!I20</f>
        <v>0</v>
      </c>
      <c r="H32" s="197">
        <f>Papel!K20</f>
        <v>0</v>
      </c>
      <c r="I32" s="197">
        <f>Papel!M20</f>
        <v>0</v>
      </c>
      <c r="J32" s="197">
        <f>Papel!O20</f>
        <v>0</v>
      </c>
      <c r="K32" s="197">
        <f>Papel!Q20</f>
        <v>0</v>
      </c>
      <c r="L32" s="197">
        <f>Papel!S20</f>
        <v>0</v>
      </c>
      <c r="M32" s="197">
        <f>Papel!U20</f>
        <v>0</v>
      </c>
      <c r="N32" s="197">
        <f>Papel!W20</f>
        <v>0</v>
      </c>
      <c r="O32" s="198">
        <f>Papel!Y20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>
      <c r="A33" s="347"/>
      <c r="B33" s="345" t="s">
        <v>19</v>
      </c>
      <c r="C33" s="345"/>
      <c r="D33" s="199">
        <f>Papel!C21</f>
        <v>0</v>
      </c>
      <c r="E33" s="199">
        <f>Papel!E21</f>
        <v>0</v>
      </c>
      <c r="F33" s="199">
        <f>Papel!G21</f>
        <v>0</v>
      </c>
      <c r="G33" s="199">
        <f>Papel!I21</f>
        <v>0</v>
      </c>
      <c r="H33" s="199">
        <f>Papel!K21</f>
        <v>0</v>
      </c>
      <c r="I33" s="199">
        <f>Papel!M21</f>
        <v>0</v>
      </c>
      <c r="J33" s="199">
        <f>Papel!O21</f>
        <v>0</v>
      </c>
      <c r="K33" s="199">
        <f>Papel!Q21</f>
        <v>0</v>
      </c>
      <c r="L33" s="199">
        <f>Papel!S21</f>
        <v>0</v>
      </c>
      <c r="M33" s="199">
        <f>Papel!U21</f>
        <v>0</v>
      </c>
      <c r="N33" s="199">
        <f>Papel!W21</f>
        <v>0</v>
      </c>
      <c r="O33" s="200">
        <f>Papel!Y21</f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>
      <c r="A34" s="347"/>
      <c r="B34" s="345" t="s">
        <v>20</v>
      </c>
      <c r="C34" s="345"/>
      <c r="D34" s="199">
        <f>Papel!C22</f>
        <v>0</v>
      </c>
      <c r="E34" s="199">
        <f>Papel!E22</f>
        <v>0</v>
      </c>
      <c r="F34" s="199">
        <f>Papel!G22</f>
        <v>0</v>
      </c>
      <c r="G34" s="199">
        <f>Papel!I22</f>
        <v>0</v>
      </c>
      <c r="H34" s="199">
        <f>Papel!K22</f>
        <v>0</v>
      </c>
      <c r="I34" s="199">
        <f>Papel!M22</f>
        <v>0</v>
      </c>
      <c r="J34" s="199">
        <f>Papel!O22</f>
        <v>0</v>
      </c>
      <c r="K34" s="199">
        <f>Papel!Q22</f>
        <v>0</v>
      </c>
      <c r="L34" s="199">
        <f>Papel!S22</f>
        <v>0</v>
      </c>
      <c r="M34" s="199">
        <f>Papel!U22</f>
        <v>0</v>
      </c>
      <c r="N34" s="199">
        <f>Papel!W22</f>
        <v>0</v>
      </c>
      <c r="O34" s="200">
        <f>Papel!Y22</f>
        <v>0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 s="347"/>
      <c r="B35" s="344" t="s">
        <v>21</v>
      </c>
      <c r="C35" s="344"/>
      <c r="D35" s="197">
        <f>Papel!C23</f>
        <v>92.449999999999989</v>
      </c>
      <c r="E35" s="197">
        <f>Papel!E23</f>
        <v>92.449999999999989</v>
      </c>
      <c r="F35" s="197">
        <f>Papel!G23</f>
        <v>203.39</v>
      </c>
      <c r="G35" s="197">
        <f>Papel!I23</f>
        <v>55.47</v>
      </c>
      <c r="H35" s="197">
        <f>Papel!K23</f>
        <v>92.449999999999989</v>
      </c>
      <c r="I35" s="197">
        <f>Papel!M23</f>
        <v>55.47</v>
      </c>
      <c r="J35" s="197">
        <f>Papel!O23</f>
        <v>92.449999999999989</v>
      </c>
      <c r="K35" s="197">
        <f>Papel!Q23</f>
        <v>92.449999999999989</v>
      </c>
      <c r="L35" s="197">
        <f>Papel!S23</f>
        <v>73.959999999999994</v>
      </c>
      <c r="M35" s="197">
        <f>Papel!U23</f>
        <v>73.959999999999994</v>
      </c>
      <c r="N35" s="197">
        <f>Papel!W23</f>
        <v>36.979999999999997</v>
      </c>
      <c r="O35" s="198">
        <f>Papel!Y23</f>
        <v>36.979999999999997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>
      <c r="A36" s="347"/>
      <c r="B36" s="345" t="s">
        <v>19</v>
      </c>
      <c r="C36" s="345"/>
      <c r="D36" s="199">
        <f>Papel!C24</f>
        <v>36.979999999999997</v>
      </c>
      <c r="E36" s="199">
        <f>Papel!E24</f>
        <v>55.47</v>
      </c>
      <c r="F36" s="199">
        <f>Papel!G24</f>
        <v>92.45</v>
      </c>
      <c r="G36" s="199">
        <f>Papel!I24</f>
        <v>36.979999999999997</v>
      </c>
      <c r="H36" s="199">
        <f>Papel!K24</f>
        <v>55.47</v>
      </c>
      <c r="I36" s="199">
        <f>Papel!M24</f>
        <v>18.489999999999998</v>
      </c>
      <c r="J36" s="199">
        <f>Papel!O24</f>
        <v>55.47</v>
      </c>
      <c r="K36" s="199">
        <f>Papel!Q24</f>
        <v>36.979999999999997</v>
      </c>
      <c r="L36" s="199">
        <f>Papel!S24</f>
        <v>18.489999999999998</v>
      </c>
      <c r="M36" s="199">
        <f>Papel!U24</f>
        <v>55.47</v>
      </c>
      <c r="N36" s="199">
        <f>Papel!W24</f>
        <v>18.489999999999998</v>
      </c>
      <c r="O36" s="200">
        <f>Papel!Y24</f>
        <v>18.489999999999998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>
      <c r="A37" s="347"/>
      <c r="B37" s="346" t="s">
        <v>22</v>
      </c>
      <c r="C37" s="346"/>
      <c r="D37" s="201">
        <f>Papel!C25</f>
        <v>55.47</v>
      </c>
      <c r="E37" s="201">
        <f>Papel!E25</f>
        <v>36.979999999999997</v>
      </c>
      <c r="F37" s="201">
        <f>Papel!G25</f>
        <v>110.94</v>
      </c>
      <c r="G37" s="201">
        <f>Papel!I25</f>
        <v>18.489999999999998</v>
      </c>
      <c r="H37" s="201">
        <f>Papel!K25</f>
        <v>36.979999999999997</v>
      </c>
      <c r="I37" s="201">
        <f>Papel!M25</f>
        <v>36.979999999999997</v>
      </c>
      <c r="J37" s="201">
        <f>Papel!O25</f>
        <v>36.979999999999997</v>
      </c>
      <c r="K37" s="201">
        <f>Papel!Q25</f>
        <v>55.47</v>
      </c>
      <c r="L37" s="201">
        <f>Papel!S25</f>
        <v>55.47</v>
      </c>
      <c r="M37" s="201">
        <f>Papel!U25</f>
        <v>18.489999999999998</v>
      </c>
      <c r="N37" s="201">
        <f>Papel!W25</f>
        <v>18.489999999999998</v>
      </c>
      <c r="O37" s="202">
        <f>Papel!Y25</f>
        <v>18.489999999999998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1" customFormat="1" ht="15" customHeight="1">
      <c r="A38" s="347" t="s">
        <v>24</v>
      </c>
      <c r="B38" s="343" t="s">
        <v>173</v>
      </c>
      <c r="C38" s="343"/>
      <c r="D38" s="187">
        <f>Papel!B48</f>
        <v>95</v>
      </c>
      <c r="E38" s="187">
        <f>Papel!D48</f>
        <v>69</v>
      </c>
      <c r="F38" s="187">
        <f>Papel!F48</f>
        <v>51</v>
      </c>
      <c r="G38" s="187">
        <f>Papel!H48</f>
        <v>7</v>
      </c>
      <c r="H38" s="187">
        <f>Papel!J48</f>
        <v>6</v>
      </c>
      <c r="I38" s="187">
        <f>Papel!L48</f>
        <v>13</v>
      </c>
      <c r="J38" s="187">
        <f>Papel!N48</f>
        <v>35</v>
      </c>
      <c r="K38" s="187">
        <f>Papel!P48</f>
        <v>22</v>
      </c>
      <c r="L38" s="187">
        <f>Papel!R48</f>
        <v>9</v>
      </c>
      <c r="M38" s="187">
        <f>Papel!T48</f>
        <v>28</v>
      </c>
      <c r="N38" s="187">
        <f>Papel!V48</f>
        <v>47</v>
      </c>
      <c r="O38" s="188">
        <f>Papel!X48</f>
        <v>10</v>
      </c>
    </row>
    <row r="39" spans="1:1024">
      <c r="A39" s="347"/>
      <c r="B39" s="344" t="s">
        <v>9</v>
      </c>
      <c r="C39" s="344"/>
      <c r="D39" s="189">
        <f>Papel!B33</f>
        <v>69</v>
      </c>
      <c r="E39" s="189">
        <f>Papel!D33</f>
        <v>41</v>
      </c>
      <c r="F39" s="189">
        <f>Papel!F33</f>
        <v>30</v>
      </c>
      <c r="G39" s="189">
        <f>Papel!H33</f>
        <v>4</v>
      </c>
      <c r="H39" s="189">
        <f>Papel!J33</f>
        <v>0</v>
      </c>
      <c r="I39" s="189">
        <f>Papel!L33</f>
        <v>5</v>
      </c>
      <c r="J39" s="189">
        <f>Papel!N33</f>
        <v>25</v>
      </c>
      <c r="K39" s="189">
        <f>Papel!P33</f>
        <v>22</v>
      </c>
      <c r="L39" s="189">
        <f>Papel!R33</f>
        <v>5</v>
      </c>
      <c r="M39" s="189">
        <f>Papel!T33</f>
        <v>18</v>
      </c>
      <c r="N39" s="189">
        <f>Papel!V33</f>
        <v>41</v>
      </c>
      <c r="O39" s="190">
        <f>Papel!X33</f>
        <v>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>
      <c r="A40" s="347"/>
      <c r="B40" s="345" t="s">
        <v>10</v>
      </c>
      <c r="C40" s="345"/>
      <c r="D40" s="191">
        <f>Papel!B34</f>
        <v>0</v>
      </c>
      <c r="E40" s="191">
        <f>Papel!D34</f>
        <v>0</v>
      </c>
      <c r="F40" s="191">
        <f>Papel!F34</f>
        <v>0</v>
      </c>
      <c r="G40" s="191">
        <f>Papel!H34</f>
        <v>0</v>
      </c>
      <c r="H40" s="191">
        <f>Papel!J34</f>
        <v>0</v>
      </c>
      <c r="I40" s="191">
        <f>Papel!L34</f>
        <v>0</v>
      </c>
      <c r="J40" s="191">
        <f>Papel!N34</f>
        <v>0</v>
      </c>
      <c r="K40" s="191">
        <f>Papel!P34</f>
        <v>5</v>
      </c>
      <c r="L40" s="191">
        <f>Papel!R34</f>
        <v>0</v>
      </c>
      <c r="M40" s="191">
        <f>Papel!T34</f>
        <v>0</v>
      </c>
      <c r="N40" s="191">
        <f>Papel!V34</f>
        <v>0</v>
      </c>
      <c r="O40" s="192">
        <f>Papel!X34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>
      <c r="A41" s="347"/>
      <c r="B41" s="345" t="s">
        <v>11</v>
      </c>
      <c r="C41" s="345"/>
      <c r="D41" s="191">
        <f>Papel!B35</f>
        <v>34</v>
      </c>
      <c r="E41" s="191">
        <f>Papel!D35</f>
        <v>3</v>
      </c>
      <c r="F41" s="191">
        <f>Papel!F35</f>
        <v>15</v>
      </c>
      <c r="G41" s="191">
        <f>Papel!H35</f>
        <v>0</v>
      </c>
      <c r="H41" s="191">
        <f>Papel!J35</f>
        <v>0</v>
      </c>
      <c r="I41" s="191">
        <f>Papel!L35</f>
        <v>0</v>
      </c>
      <c r="J41" s="191">
        <f>Papel!N35</f>
        <v>0</v>
      </c>
      <c r="K41" s="191">
        <f>Papel!P35</f>
        <v>17</v>
      </c>
      <c r="L41" s="191">
        <f>Papel!R35</f>
        <v>0</v>
      </c>
      <c r="M41" s="191">
        <f>Papel!T35</f>
        <v>18</v>
      </c>
      <c r="N41" s="191">
        <f>Papel!V35</f>
        <v>1</v>
      </c>
      <c r="O41" s="192">
        <f>Papel!X35</f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>
      <c r="A42" s="347"/>
      <c r="B42" s="345" t="s">
        <v>12</v>
      </c>
      <c r="C42" s="345"/>
      <c r="D42" s="191">
        <f>Papel!B36</f>
        <v>5</v>
      </c>
      <c r="E42" s="191">
        <f>Papel!D36</f>
        <v>0</v>
      </c>
      <c r="F42" s="191">
        <f>Papel!F36</f>
        <v>5</v>
      </c>
      <c r="G42" s="191">
        <f>Papel!H36</f>
        <v>0</v>
      </c>
      <c r="H42" s="191">
        <f>Papel!J36</f>
        <v>0</v>
      </c>
      <c r="I42" s="191">
        <f>Papel!L36</f>
        <v>0</v>
      </c>
      <c r="J42" s="191">
        <f>Papel!N36</f>
        <v>0</v>
      </c>
      <c r="K42" s="191">
        <f>Papel!P36</f>
        <v>0</v>
      </c>
      <c r="L42" s="191">
        <f>Papel!R36</f>
        <v>0</v>
      </c>
      <c r="M42" s="191">
        <f>Papel!T36</f>
        <v>0</v>
      </c>
      <c r="N42" s="191">
        <f>Papel!V36</f>
        <v>5</v>
      </c>
      <c r="O42" s="192">
        <f>Papel!X36</f>
        <v>5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>
      <c r="A43" s="347"/>
      <c r="B43" s="345" t="s">
        <v>13</v>
      </c>
      <c r="C43" s="345"/>
      <c r="D43" s="191">
        <f>Papel!B37</f>
        <v>0</v>
      </c>
      <c r="E43" s="191">
        <f>Papel!D37</f>
        <v>0</v>
      </c>
      <c r="F43" s="191">
        <f>Papel!F37</f>
        <v>0</v>
      </c>
      <c r="G43" s="191">
        <f>Papel!H37</f>
        <v>0</v>
      </c>
      <c r="H43" s="191">
        <f>Papel!J37</f>
        <v>0</v>
      </c>
      <c r="I43" s="191">
        <f>Papel!L37</f>
        <v>0</v>
      </c>
      <c r="J43" s="191">
        <f>Papel!N37</f>
        <v>15</v>
      </c>
      <c r="K43" s="191">
        <f>Papel!P37</f>
        <v>0</v>
      </c>
      <c r="L43" s="191">
        <f>Papel!R37</f>
        <v>0</v>
      </c>
      <c r="M43" s="191">
        <f>Papel!T37</f>
        <v>0</v>
      </c>
      <c r="N43" s="191">
        <f>Papel!V37</f>
        <v>0</v>
      </c>
      <c r="O43" s="192">
        <f>Papel!X37</f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>
      <c r="A44" s="347"/>
      <c r="B44" s="345" t="s">
        <v>14</v>
      </c>
      <c r="C44" s="345"/>
      <c r="D44" s="191">
        <f>Papel!B38</f>
        <v>0</v>
      </c>
      <c r="E44" s="191">
        <f>Papel!D38</f>
        <v>13</v>
      </c>
      <c r="F44" s="191">
        <f>Papel!F38</f>
        <v>0</v>
      </c>
      <c r="G44" s="191">
        <f>Papel!H38</f>
        <v>0</v>
      </c>
      <c r="H44" s="191">
        <f>Papel!J38</f>
        <v>0</v>
      </c>
      <c r="I44" s="191">
        <f>Papel!L38</f>
        <v>0</v>
      </c>
      <c r="J44" s="191">
        <f>Papel!N38</f>
        <v>10</v>
      </c>
      <c r="K44" s="191">
        <f>Papel!P38</f>
        <v>0</v>
      </c>
      <c r="L44" s="191">
        <f>Papel!R38</f>
        <v>0</v>
      </c>
      <c r="M44" s="191">
        <f>Papel!T38</f>
        <v>0</v>
      </c>
      <c r="N44" s="191">
        <f>Papel!V38</f>
        <v>0</v>
      </c>
      <c r="O44" s="192">
        <f>Papel!X38</f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>
      <c r="A45" s="347"/>
      <c r="B45" s="345" t="s">
        <v>15</v>
      </c>
      <c r="C45" s="345"/>
      <c r="D45" s="191">
        <f>Papel!B39</f>
        <v>20</v>
      </c>
      <c r="E45" s="191">
        <f>Papel!D39</f>
        <v>0</v>
      </c>
      <c r="F45" s="191">
        <f>Papel!F39</f>
        <v>0</v>
      </c>
      <c r="G45" s="191">
        <f>Papel!H39</f>
        <v>0</v>
      </c>
      <c r="H45" s="191">
        <f>Papel!J39</f>
        <v>0</v>
      </c>
      <c r="I45" s="191">
        <f>Papel!L39</f>
        <v>0</v>
      </c>
      <c r="J45" s="191">
        <f>Papel!N39</f>
        <v>0</v>
      </c>
      <c r="K45" s="191">
        <f>Papel!P39</f>
        <v>0</v>
      </c>
      <c r="L45" s="191">
        <f>Papel!R39</f>
        <v>0</v>
      </c>
      <c r="M45" s="191">
        <f>Papel!T39</f>
        <v>0</v>
      </c>
      <c r="N45" s="191">
        <f>Papel!V39</f>
        <v>0</v>
      </c>
      <c r="O45" s="192">
        <f>Papel!X39</f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>
      <c r="A46" s="347"/>
      <c r="B46" s="345" t="s">
        <v>17</v>
      </c>
      <c r="C46" s="345"/>
      <c r="D46" s="191">
        <f>Papel!B41</f>
        <v>0</v>
      </c>
      <c r="E46" s="191">
        <f>Papel!D41</f>
        <v>15</v>
      </c>
      <c r="F46" s="191">
        <f>Papel!F41</f>
        <v>10</v>
      </c>
      <c r="G46" s="191">
        <f>Papel!H41</f>
        <v>4</v>
      </c>
      <c r="H46" s="191">
        <f>Papel!J41</f>
        <v>0</v>
      </c>
      <c r="I46" s="191">
        <f>Papel!L41</f>
        <v>5</v>
      </c>
      <c r="J46" s="191">
        <f>Papel!N41</f>
        <v>0</v>
      </c>
      <c r="K46" s="191">
        <f>Papel!P41</f>
        <v>0</v>
      </c>
      <c r="L46" s="191">
        <f>Papel!R41</f>
        <v>5</v>
      </c>
      <c r="M46" s="191">
        <f>Papel!T41</f>
        <v>0</v>
      </c>
      <c r="N46" s="191">
        <f>Papel!V41</f>
        <v>35</v>
      </c>
      <c r="O46" s="192">
        <f>Papel!X41</f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>
      <c r="A47" s="347"/>
      <c r="B47" s="344" t="s">
        <v>18</v>
      </c>
      <c r="C47" s="344"/>
      <c r="D47" s="189">
        <f>Papel!B42</f>
        <v>22</v>
      </c>
      <c r="E47" s="189">
        <f>Papel!D42</f>
        <v>24</v>
      </c>
      <c r="F47" s="189">
        <f>Papel!F42</f>
        <v>20</v>
      </c>
      <c r="G47" s="189">
        <f>Papel!H42</f>
        <v>2</v>
      </c>
      <c r="H47" s="189">
        <f>Papel!J42</f>
        <v>4</v>
      </c>
      <c r="I47" s="189">
        <f>Papel!L42</f>
        <v>6</v>
      </c>
      <c r="J47" s="189">
        <f>Papel!N42</f>
        <v>10</v>
      </c>
      <c r="K47" s="189">
        <f>Papel!P42</f>
        <v>0</v>
      </c>
      <c r="L47" s="189">
        <f>Papel!R42</f>
        <v>4</v>
      </c>
      <c r="M47" s="189">
        <f>Papel!T42</f>
        <v>10</v>
      </c>
      <c r="N47" s="189">
        <f>Papel!V42</f>
        <v>5</v>
      </c>
      <c r="O47" s="190">
        <f>Papel!X42</f>
        <v>5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>
      <c r="A48" s="347"/>
      <c r="B48" s="345" t="s">
        <v>19</v>
      </c>
      <c r="C48" s="345"/>
      <c r="D48" s="191">
        <f>Papel!B43</f>
        <v>2</v>
      </c>
      <c r="E48" s="191">
        <f>Papel!D43</f>
        <v>2</v>
      </c>
      <c r="F48" s="191">
        <f>Papel!F43</f>
        <v>2</v>
      </c>
      <c r="G48" s="191">
        <f>Papel!H43</f>
        <v>1</v>
      </c>
      <c r="H48" s="191">
        <f>Papel!J43</f>
        <v>1</v>
      </c>
      <c r="I48" s="191">
        <f>Papel!L43</f>
        <v>1</v>
      </c>
      <c r="J48" s="191">
        <f>Papel!N43</f>
        <v>2</v>
      </c>
      <c r="K48" s="191">
        <f>Papel!P43</f>
        <v>0</v>
      </c>
      <c r="L48" s="191">
        <f>Papel!R43</f>
        <v>1</v>
      </c>
      <c r="M48" s="191">
        <f>Papel!T43</f>
        <v>2</v>
      </c>
      <c r="N48" s="191">
        <f>Papel!V43</f>
        <v>1</v>
      </c>
      <c r="O48" s="192">
        <f>Papel!X43</f>
        <v>1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>
      <c r="A49" s="347"/>
      <c r="B49" s="345" t="s">
        <v>20</v>
      </c>
      <c r="C49" s="345"/>
      <c r="D49" s="191">
        <f>Papel!B44</f>
        <v>20</v>
      </c>
      <c r="E49" s="191">
        <f>Papel!D44</f>
        <v>22</v>
      </c>
      <c r="F49" s="191">
        <f>Papel!F44</f>
        <v>18</v>
      </c>
      <c r="G49" s="191">
        <f>Papel!H44</f>
        <v>1</v>
      </c>
      <c r="H49" s="191">
        <f>Papel!J44</f>
        <v>3</v>
      </c>
      <c r="I49" s="191">
        <f>Papel!L44</f>
        <v>5</v>
      </c>
      <c r="J49" s="191">
        <f>Papel!N44</f>
        <v>8</v>
      </c>
      <c r="K49" s="191">
        <f>Papel!P44</f>
        <v>0</v>
      </c>
      <c r="L49" s="191">
        <f>Papel!R44</f>
        <v>3</v>
      </c>
      <c r="M49" s="191">
        <f>Papel!T44</f>
        <v>8</v>
      </c>
      <c r="N49" s="191">
        <f>Papel!V44</f>
        <v>4</v>
      </c>
      <c r="O49" s="192">
        <f>Papel!X44</f>
        <v>4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>
      <c r="A50" s="347"/>
      <c r="B50" s="344" t="s">
        <v>21</v>
      </c>
      <c r="C50" s="344"/>
      <c r="D50" s="189">
        <f>Papel!B45</f>
        <v>4</v>
      </c>
      <c r="E50" s="189">
        <f>Papel!D45</f>
        <v>4</v>
      </c>
      <c r="F50" s="189">
        <f>Papel!F45</f>
        <v>1</v>
      </c>
      <c r="G50" s="189">
        <f>Papel!H45</f>
        <v>1</v>
      </c>
      <c r="H50" s="189">
        <f>Papel!J45</f>
        <v>2</v>
      </c>
      <c r="I50" s="189">
        <f>Papel!L45</f>
        <v>2</v>
      </c>
      <c r="J50" s="189">
        <f>Papel!N45</f>
        <v>0</v>
      </c>
      <c r="K50" s="189">
        <f>Papel!P45</f>
        <v>0</v>
      </c>
      <c r="L50" s="189">
        <f>Papel!R45</f>
        <v>0</v>
      </c>
      <c r="M50" s="189">
        <f>Papel!T45</f>
        <v>0</v>
      </c>
      <c r="N50" s="189">
        <f>Papel!V45</f>
        <v>1</v>
      </c>
      <c r="O50" s="190">
        <f>Papel!X45</f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>
      <c r="A51" s="347"/>
      <c r="B51" s="345" t="s">
        <v>19</v>
      </c>
      <c r="C51" s="345"/>
      <c r="D51" s="191">
        <f>Papel!B46</f>
        <v>2</v>
      </c>
      <c r="E51" s="191">
        <f>Papel!D46</f>
        <v>2</v>
      </c>
      <c r="F51" s="191">
        <f>Papel!F46</f>
        <v>0</v>
      </c>
      <c r="G51" s="191">
        <f>Papel!H46</f>
        <v>0</v>
      </c>
      <c r="H51" s="191">
        <f>Papel!J46</f>
        <v>1</v>
      </c>
      <c r="I51" s="191">
        <f>Papel!L46</f>
        <v>1</v>
      </c>
      <c r="J51" s="191">
        <f>Papel!N46</f>
        <v>0</v>
      </c>
      <c r="K51" s="191">
        <f>Papel!P46</f>
        <v>0</v>
      </c>
      <c r="L51" s="191">
        <f>Papel!R46</f>
        <v>0</v>
      </c>
      <c r="M51" s="191">
        <f>Papel!T46</f>
        <v>0</v>
      </c>
      <c r="N51" s="191">
        <f>Papel!V46</f>
        <v>1</v>
      </c>
      <c r="O51" s="192">
        <f>Papel!X46</f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>
      <c r="A52" s="347"/>
      <c r="B52" s="346" t="s">
        <v>22</v>
      </c>
      <c r="C52" s="346"/>
      <c r="D52" s="193">
        <f>Papel!B47</f>
        <v>2</v>
      </c>
      <c r="E52" s="193">
        <f>Papel!D47</f>
        <v>2</v>
      </c>
      <c r="F52" s="193">
        <f>Papel!F47</f>
        <v>1</v>
      </c>
      <c r="G52" s="193">
        <f>Papel!H47</f>
        <v>1</v>
      </c>
      <c r="H52" s="193">
        <f>Papel!J47</f>
        <v>1</v>
      </c>
      <c r="I52" s="193">
        <f>Papel!L47</f>
        <v>1</v>
      </c>
      <c r="J52" s="193">
        <f>Papel!N47</f>
        <v>0</v>
      </c>
      <c r="K52" s="193">
        <f>Papel!P47</f>
        <v>0</v>
      </c>
      <c r="L52" s="193">
        <f>Papel!R47</f>
        <v>0</v>
      </c>
      <c r="M52" s="193">
        <f>Papel!T47</f>
        <v>0</v>
      </c>
      <c r="N52" s="193">
        <f>Papel!V47</f>
        <v>0</v>
      </c>
      <c r="O52" s="194">
        <f>Papel!X47</f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s="1" customFormat="1" ht="15" customHeight="1">
      <c r="A53" s="347" t="s">
        <v>25</v>
      </c>
      <c r="B53" s="343" t="s">
        <v>174</v>
      </c>
      <c r="C53" s="343"/>
      <c r="D53" s="195">
        <f>Papel!C48</f>
        <v>1912.35</v>
      </c>
      <c r="E53" s="195">
        <f>Papel!E48</f>
        <v>1388.9699999999998</v>
      </c>
      <c r="F53" s="195">
        <f>Papel!G48</f>
        <v>1026.6300000000001</v>
      </c>
      <c r="G53" s="195">
        <f>Papel!I48</f>
        <v>140.91</v>
      </c>
      <c r="H53" s="195">
        <f>Papel!K48</f>
        <v>120.78</v>
      </c>
      <c r="I53" s="195">
        <f>Papel!M48</f>
        <v>261.69</v>
      </c>
      <c r="J53" s="195">
        <f>Papel!O48</f>
        <v>704.55</v>
      </c>
      <c r="K53" s="195">
        <f>Papel!Q48</f>
        <v>442.86</v>
      </c>
      <c r="L53" s="195">
        <f>Papel!S48</f>
        <v>181.17000000000002</v>
      </c>
      <c r="M53" s="195">
        <f>Papel!U48</f>
        <v>563.64</v>
      </c>
      <c r="N53" s="195">
        <f>Papel!W48</f>
        <v>946.1099999999999</v>
      </c>
      <c r="O53" s="196">
        <f>Papel!Y48</f>
        <v>201.3</v>
      </c>
    </row>
    <row r="54" spans="1:1024">
      <c r="A54" s="347"/>
      <c r="B54" s="344" t="s">
        <v>9</v>
      </c>
      <c r="C54" s="344"/>
      <c r="D54" s="197">
        <f>Papel!C33</f>
        <v>1388.97</v>
      </c>
      <c r="E54" s="197">
        <f>Papel!E33</f>
        <v>825.32999999999993</v>
      </c>
      <c r="F54" s="197">
        <f>Papel!G33</f>
        <v>603.90000000000009</v>
      </c>
      <c r="G54" s="197">
        <f>Papel!I33</f>
        <v>80.52</v>
      </c>
      <c r="H54" s="197">
        <f>Papel!K33</f>
        <v>0</v>
      </c>
      <c r="I54" s="197">
        <f>Papel!M33</f>
        <v>100.65</v>
      </c>
      <c r="J54" s="197">
        <f>Papel!O33</f>
        <v>503.25</v>
      </c>
      <c r="K54" s="197">
        <f>Papel!Q33</f>
        <v>442.86</v>
      </c>
      <c r="L54" s="197">
        <f>Papel!S33</f>
        <v>100.65</v>
      </c>
      <c r="M54" s="197">
        <f>Papel!U33</f>
        <v>362.34</v>
      </c>
      <c r="N54" s="197">
        <f>Papel!W33</f>
        <v>825.32999999999993</v>
      </c>
      <c r="O54" s="198">
        <f>Papel!Y33</f>
        <v>100.65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>
      <c r="A55" s="347"/>
      <c r="B55" s="345" t="s">
        <v>10</v>
      </c>
      <c r="C55" s="345"/>
      <c r="D55" s="199">
        <f>Papel!C34</f>
        <v>0</v>
      </c>
      <c r="E55" s="199">
        <f>Papel!E34</f>
        <v>0</v>
      </c>
      <c r="F55" s="199">
        <f>Papel!G34</f>
        <v>0</v>
      </c>
      <c r="G55" s="199">
        <f>Papel!I34</f>
        <v>0</v>
      </c>
      <c r="H55" s="199">
        <f>Papel!K34</f>
        <v>0</v>
      </c>
      <c r="I55" s="199">
        <f>Papel!M34</f>
        <v>0</v>
      </c>
      <c r="J55" s="199">
        <f>Papel!O34</f>
        <v>0</v>
      </c>
      <c r="K55" s="199">
        <f>Papel!Q34</f>
        <v>100.65</v>
      </c>
      <c r="L55" s="199">
        <f>Papel!S34</f>
        <v>0</v>
      </c>
      <c r="M55" s="199">
        <f>Papel!U34</f>
        <v>0</v>
      </c>
      <c r="N55" s="199">
        <f>Papel!W34</f>
        <v>0</v>
      </c>
      <c r="O55" s="200">
        <f>Papel!Y34</f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>
      <c r="A56" s="347"/>
      <c r="B56" s="345" t="s">
        <v>11</v>
      </c>
      <c r="C56" s="345"/>
      <c r="D56" s="199">
        <f>Papel!C35</f>
        <v>684.42</v>
      </c>
      <c r="E56" s="199">
        <f>Papel!E35</f>
        <v>60.39</v>
      </c>
      <c r="F56" s="199">
        <f>Papel!G35</f>
        <v>301.95</v>
      </c>
      <c r="G56" s="199">
        <f>Papel!I35</f>
        <v>0</v>
      </c>
      <c r="H56" s="199">
        <f>Papel!K35</f>
        <v>0</v>
      </c>
      <c r="I56" s="199">
        <f>Papel!M35</f>
        <v>0</v>
      </c>
      <c r="J56" s="199">
        <f>Papel!O35</f>
        <v>0</v>
      </c>
      <c r="K56" s="199">
        <f>Papel!Q35</f>
        <v>342.21</v>
      </c>
      <c r="L56" s="199">
        <f>Papel!S35</f>
        <v>0</v>
      </c>
      <c r="M56" s="199">
        <f>Papel!U35</f>
        <v>362.34</v>
      </c>
      <c r="N56" s="199">
        <f>Papel!W35</f>
        <v>20.13</v>
      </c>
      <c r="O56" s="200">
        <f>Papel!Y35</f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>
      <c r="A57" s="347"/>
      <c r="B57" s="345" t="s">
        <v>12</v>
      </c>
      <c r="C57" s="345"/>
      <c r="D57" s="199">
        <f>Papel!C36</f>
        <v>100.65</v>
      </c>
      <c r="E57" s="199">
        <f>Papel!E36</f>
        <v>0</v>
      </c>
      <c r="F57" s="199">
        <f>Papel!G36</f>
        <v>100.65</v>
      </c>
      <c r="G57" s="199">
        <f>Papel!I36</f>
        <v>0</v>
      </c>
      <c r="H57" s="199">
        <f>Papel!K36</f>
        <v>0</v>
      </c>
      <c r="I57" s="199">
        <f>Papel!M36</f>
        <v>0</v>
      </c>
      <c r="J57" s="199">
        <f>Papel!O36</f>
        <v>0</v>
      </c>
      <c r="K57" s="199">
        <f>Papel!Q36</f>
        <v>0</v>
      </c>
      <c r="L57" s="199">
        <f>Papel!S36</f>
        <v>0</v>
      </c>
      <c r="M57" s="199">
        <f>Papel!U36</f>
        <v>0</v>
      </c>
      <c r="N57" s="199">
        <f>Papel!W36</f>
        <v>100.65</v>
      </c>
      <c r="O57" s="200">
        <f>Papel!Y36</f>
        <v>100.65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>
      <c r="A58" s="347"/>
      <c r="B58" s="345" t="s">
        <v>13</v>
      </c>
      <c r="C58" s="345"/>
      <c r="D58" s="199">
        <f>Papel!C37</f>
        <v>0</v>
      </c>
      <c r="E58" s="199">
        <f>Papel!E37</f>
        <v>0</v>
      </c>
      <c r="F58" s="199">
        <f>Papel!G37</f>
        <v>0</v>
      </c>
      <c r="G58" s="199">
        <f>Papel!I37</f>
        <v>0</v>
      </c>
      <c r="H58" s="199">
        <f>Papel!K37</f>
        <v>0</v>
      </c>
      <c r="I58" s="199">
        <f>Papel!M37</f>
        <v>0</v>
      </c>
      <c r="J58" s="199">
        <f>Papel!O37</f>
        <v>301.95</v>
      </c>
      <c r="K58" s="199">
        <f>Papel!Q37</f>
        <v>0</v>
      </c>
      <c r="L58" s="199">
        <f>Papel!S37</f>
        <v>0</v>
      </c>
      <c r="M58" s="199">
        <f>Papel!U37</f>
        <v>0</v>
      </c>
      <c r="N58" s="199">
        <f>Papel!W37</f>
        <v>0</v>
      </c>
      <c r="O58" s="200">
        <f>Papel!Y37</f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>
      <c r="A59" s="347"/>
      <c r="B59" s="345" t="s">
        <v>14</v>
      </c>
      <c r="C59" s="345"/>
      <c r="D59" s="199">
        <f>Papel!C38</f>
        <v>0</v>
      </c>
      <c r="E59" s="199">
        <f>Papel!E38</f>
        <v>261.69</v>
      </c>
      <c r="F59" s="199">
        <f>Papel!G38</f>
        <v>0</v>
      </c>
      <c r="G59" s="199">
        <f>Papel!I38</f>
        <v>0</v>
      </c>
      <c r="H59" s="199">
        <f>Papel!K38</f>
        <v>0</v>
      </c>
      <c r="I59" s="199">
        <f>Papel!M38</f>
        <v>0</v>
      </c>
      <c r="J59" s="199">
        <f>Papel!O38</f>
        <v>201.3</v>
      </c>
      <c r="K59" s="199">
        <f>Papel!Q38</f>
        <v>0</v>
      </c>
      <c r="L59" s="199">
        <f>Papel!S38</f>
        <v>0</v>
      </c>
      <c r="M59" s="199">
        <f>Papel!U38</f>
        <v>0</v>
      </c>
      <c r="N59" s="199">
        <f>Papel!W38</f>
        <v>0</v>
      </c>
      <c r="O59" s="200">
        <f>Papel!Y38</f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>
      <c r="A60" s="347"/>
      <c r="B60" s="345" t="s">
        <v>15</v>
      </c>
      <c r="C60" s="345"/>
      <c r="D60" s="199">
        <f>Papel!C39</f>
        <v>402.6</v>
      </c>
      <c r="E60" s="199">
        <f>Papel!E39</f>
        <v>0</v>
      </c>
      <c r="F60" s="199">
        <f>Papel!G39</f>
        <v>0</v>
      </c>
      <c r="G60" s="199">
        <f>Papel!I39</f>
        <v>0</v>
      </c>
      <c r="H60" s="199">
        <f>Papel!K39</f>
        <v>0</v>
      </c>
      <c r="I60" s="199">
        <f>Papel!M39</f>
        <v>0</v>
      </c>
      <c r="J60" s="199">
        <f>Papel!O39</f>
        <v>0</v>
      </c>
      <c r="K60" s="199">
        <f>Papel!Q39</f>
        <v>0</v>
      </c>
      <c r="L60" s="199">
        <f>Papel!S39</f>
        <v>0</v>
      </c>
      <c r="M60" s="199">
        <f>Papel!U39</f>
        <v>0</v>
      </c>
      <c r="N60" s="199">
        <f>Papel!W39</f>
        <v>0</v>
      </c>
      <c r="O60" s="200">
        <f>Papel!Y39</f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>
      <c r="A61" s="347"/>
      <c r="B61" s="345" t="s">
        <v>17</v>
      </c>
      <c r="C61" s="345"/>
      <c r="D61" s="199">
        <f>Papel!C41</f>
        <v>0</v>
      </c>
      <c r="E61" s="199">
        <f>Papel!E41</f>
        <v>301.95</v>
      </c>
      <c r="F61" s="199">
        <f>Papel!G41</f>
        <v>201.3</v>
      </c>
      <c r="G61" s="199">
        <f>Papel!I41</f>
        <v>80.52</v>
      </c>
      <c r="H61" s="199">
        <f>Papel!K41</f>
        <v>0</v>
      </c>
      <c r="I61" s="199">
        <f>Papel!M41</f>
        <v>100.65</v>
      </c>
      <c r="J61" s="199">
        <f>Papel!O41</f>
        <v>0</v>
      </c>
      <c r="K61" s="199">
        <f>Papel!Q41</f>
        <v>0</v>
      </c>
      <c r="L61" s="199">
        <f>Papel!S41</f>
        <v>100.65</v>
      </c>
      <c r="M61" s="199">
        <f>Papel!U41</f>
        <v>0</v>
      </c>
      <c r="N61" s="199">
        <f>Papel!W41</f>
        <v>704.55</v>
      </c>
      <c r="O61" s="200">
        <f>Papel!Y41</f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>
      <c r="A62" s="347"/>
      <c r="B62" s="344" t="s">
        <v>18</v>
      </c>
      <c r="C62" s="344"/>
      <c r="D62" s="197">
        <f>Papel!C42</f>
        <v>442.86</v>
      </c>
      <c r="E62" s="197">
        <f>Papel!E42</f>
        <v>483.12</v>
      </c>
      <c r="F62" s="197">
        <f>Papel!G42</f>
        <v>402.59999999999997</v>
      </c>
      <c r="G62" s="197">
        <f>Papel!I42</f>
        <v>40.26</v>
      </c>
      <c r="H62" s="197">
        <f>Papel!K42</f>
        <v>80.52</v>
      </c>
      <c r="I62" s="197">
        <f>Papel!M42</f>
        <v>120.78</v>
      </c>
      <c r="J62" s="197">
        <f>Papel!O42</f>
        <v>201.29999999999998</v>
      </c>
      <c r="K62" s="197">
        <f>Papel!Q42</f>
        <v>0</v>
      </c>
      <c r="L62" s="197">
        <f>Papel!S42</f>
        <v>80.52</v>
      </c>
      <c r="M62" s="197">
        <f>Papel!U42</f>
        <v>201.29999999999998</v>
      </c>
      <c r="N62" s="197">
        <f>Papel!W42</f>
        <v>100.64999999999999</v>
      </c>
      <c r="O62" s="198">
        <f>Papel!Y42</f>
        <v>100.64999999999999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>
      <c r="A63" s="347"/>
      <c r="B63" s="345" t="s">
        <v>19</v>
      </c>
      <c r="C63" s="345"/>
      <c r="D63" s="199">
        <f>Papel!C43</f>
        <v>40.26</v>
      </c>
      <c r="E63" s="199">
        <f>Papel!E43</f>
        <v>40.26</v>
      </c>
      <c r="F63" s="199">
        <f>Papel!G43</f>
        <v>40.26</v>
      </c>
      <c r="G63" s="199">
        <f>Papel!I43</f>
        <v>20.13</v>
      </c>
      <c r="H63" s="199">
        <f>Papel!K43</f>
        <v>20.13</v>
      </c>
      <c r="I63" s="199">
        <f>Papel!M43</f>
        <v>20.13</v>
      </c>
      <c r="J63" s="199">
        <f>Papel!O43</f>
        <v>40.26</v>
      </c>
      <c r="K63" s="199">
        <f>Papel!Q43</f>
        <v>0</v>
      </c>
      <c r="L63" s="199">
        <f>Papel!S43</f>
        <v>20.13</v>
      </c>
      <c r="M63" s="199">
        <f>Papel!U43</f>
        <v>40.26</v>
      </c>
      <c r="N63" s="199">
        <f>Papel!W43</f>
        <v>20.13</v>
      </c>
      <c r="O63" s="200">
        <f>Papel!Y43</f>
        <v>20.13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>
      <c r="A64" s="347"/>
      <c r="B64" s="345" t="s">
        <v>20</v>
      </c>
      <c r="C64" s="345"/>
      <c r="D64" s="199">
        <f>Papel!C44</f>
        <v>402.6</v>
      </c>
      <c r="E64" s="199">
        <f>Papel!E44</f>
        <v>442.86</v>
      </c>
      <c r="F64" s="199">
        <f>Papel!G44</f>
        <v>362.34</v>
      </c>
      <c r="G64" s="199">
        <f>Papel!I44</f>
        <v>20.13</v>
      </c>
      <c r="H64" s="199">
        <f>Papel!K44</f>
        <v>60.39</v>
      </c>
      <c r="I64" s="199">
        <f>Papel!M44</f>
        <v>100.65</v>
      </c>
      <c r="J64" s="199">
        <f>Papel!O44</f>
        <v>161.04</v>
      </c>
      <c r="K64" s="199">
        <f>Papel!Q44</f>
        <v>0</v>
      </c>
      <c r="L64" s="199">
        <f>Papel!S44</f>
        <v>60.39</v>
      </c>
      <c r="M64" s="199">
        <f>Papel!U44</f>
        <v>161.04</v>
      </c>
      <c r="N64" s="199">
        <f>Papel!W44</f>
        <v>80.52</v>
      </c>
      <c r="O64" s="200">
        <f>Papel!Y44</f>
        <v>80.52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>
      <c r="A65" s="347"/>
      <c r="B65" s="344" t="s">
        <v>21</v>
      </c>
      <c r="C65" s="344"/>
      <c r="D65" s="197">
        <f>Papel!C45</f>
        <v>80.52</v>
      </c>
      <c r="E65" s="197">
        <f>Papel!E45</f>
        <v>80.52</v>
      </c>
      <c r="F65" s="197">
        <f>Papel!G45</f>
        <v>20.13</v>
      </c>
      <c r="G65" s="197">
        <f>Papel!I45</f>
        <v>20.13</v>
      </c>
      <c r="H65" s="197">
        <f>Papel!K45</f>
        <v>40.26</v>
      </c>
      <c r="I65" s="197">
        <f>Papel!M45</f>
        <v>40.26</v>
      </c>
      <c r="J65" s="197">
        <f>Papel!O45</f>
        <v>0</v>
      </c>
      <c r="K65" s="197">
        <f>Papel!Q45</f>
        <v>0</v>
      </c>
      <c r="L65" s="197">
        <f>Papel!S45</f>
        <v>0</v>
      </c>
      <c r="M65" s="197">
        <f>Papel!U45</f>
        <v>0</v>
      </c>
      <c r="N65" s="197">
        <f>Papel!W45</f>
        <v>20.13</v>
      </c>
      <c r="O65" s="198">
        <f>Papel!Y45</f>
        <v>0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>
      <c r="A66" s="347"/>
      <c r="B66" s="345" t="s">
        <v>19</v>
      </c>
      <c r="C66" s="345"/>
      <c r="D66" s="199">
        <f>Papel!C46</f>
        <v>40.26</v>
      </c>
      <c r="E66" s="199">
        <f>Papel!E46</f>
        <v>40.26</v>
      </c>
      <c r="F66" s="199">
        <f>Papel!G46</f>
        <v>0</v>
      </c>
      <c r="G66" s="199">
        <f>Papel!I46</f>
        <v>0</v>
      </c>
      <c r="H66" s="199">
        <f>Papel!K46</f>
        <v>20.13</v>
      </c>
      <c r="I66" s="199">
        <f>Papel!M46</f>
        <v>20.13</v>
      </c>
      <c r="J66" s="199">
        <f>Papel!O46</f>
        <v>0</v>
      </c>
      <c r="K66" s="199">
        <f>Papel!Q46</f>
        <v>0</v>
      </c>
      <c r="L66" s="199">
        <f>Papel!S46</f>
        <v>0</v>
      </c>
      <c r="M66" s="199">
        <f>Papel!U46</f>
        <v>0</v>
      </c>
      <c r="N66" s="199">
        <f>Papel!W46</f>
        <v>20.13</v>
      </c>
      <c r="O66" s="200">
        <f>Papel!Y46</f>
        <v>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>
      <c r="A67" s="347"/>
      <c r="B67" s="346" t="s">
        <v>22</v>
      </c>
      <c r="C67" s="346"/>
      <c r="D67" s="201">
        <f>Papel!C47</f>
        <v>40.26</v>
      </c>
      <c r="E67" s="201">
        <f>Papel!E47</f>
        <v>40.26</v>
      </c>
      <c r="F67" s="201">
        <f>Papel!G47</f>
        <v>20.13</v>
      </c>
      <c r="G67" s="201">
        <f>Papel!I47</f>
        <v>20.13</v>
      </c>
      <c r="H67" s="201">
        <f>Papel!K47</f>
        <v>20.13</v>
      </c>
      <c r="I67" s="201">
        <f>Papel!M47</f>
        <v>20.13</v>
      </c>
      <c r="J67" s="201">
        <f>Papel!O47</f>
        <v>0</v>
      </c>
      <c r="K67" s="201">
        <f>Papel!Q47</f>
        <v>0</v>
      </c>
      <c r="L67" s="201">
        <f>Papel!S47</f>
        <v>0</v>
      </c>
      <c r="M67" s="201">
        <f>Papel!U47</f>
        <v>0</v>
      </c>
      <c r="N67" s="201">
        <f>Papel!W47</f>
        <v>0</v>
      </c>
      <c r="O67" s="202">
        <f>Papel!Y47</f>
        <v>0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s="1" customFormat="1" ht="15" customHeight="1">
      <c r="A68" s="347" t="s">
        <v>27</v>
      </c>
      <c r="B68" s="343" t="s">
        <v>175</v>
      </c>
      <c r="C68" s="343"/>
      <c r="D68" s="187">
        <f t="shared" ref="D68:O68" si="0">D8+D38</f>
        <v>108</v>
      </c>
      <c r="E68" s="187">
        <f t="shared" si="0"/>
        <v>83</v>
      </c>
      <c r="F68" s="187">
        <f t="shared" si="0"/>
        <v>68</v>
      </c>
      <c r="G68" s="187">
        <f t="shared" si="0"/>
        <v>10</v>
      </c>
      <c r="H68" s="187">
        <f t="shared" si="0"/>
        <v>11</v>
      </c>
      <c r="I68" s="187">
        <f t="shared" si="0"/>
        <v>29</v>
      </c>
      <c r="J68" s="187">
        <f t="shared" si="0"/>
        <v>41</v>
      </c>
      <c r="K68" s="187">
        <f t="shared" si="0"/>
        <v>27</v>
      </c>
      <c r="L68" s="187">
        <f t="shared" si="0"/>
        <v>17</v>
      </c>
      <c r="M68" s="187">
        <f t="shared" si="0"/>
        <v>32</v>
      </c>
      <c r="N68" s="187">
        <f t="shared" si="0"/>
        <v>51</v>
      </c>
      <c r="O68" s="188">
        <f t="shared" si="0"/>
        <v>12</v>
      </c>
    </row>
    <row r="69" spans="1:1024">
      <c r="A69" s="347"/>
      <c r="B69" s="344" t="s">
        <v>9</v>
      </c>
      <c r="C69" s="344"/>
      <c r="D69" s="189">
        <f t="shared" ref="D69:O69" si="1">D9+D39</f>
        <v>77</v>
      </c>
      <c r="E69" s="189">
        <f t="shared" si="1"/>
        <v>50</v>
      </c>
      <c r="F69" s="189">
        <f t="shared" si="1"/>
        <v>36</v>
      </c>
      <c r="G69" s="189">
        <f t="shared" si="1"/>
        <v>4</v>
      </c>
      <c r="H69" s="189">
        <f t="shared" si="1"/>
        <v>0</v>
      </c>
      <c r="I69" s="189">
        <f t="shared" si="1"/>
        <v>18</v>
      </c>
      <c r="J69" s="189">
        <f t="shared" si="1"/>
        <v>26</v>
      </c>
      <c r="K69" s="189">
        <f t="shared" si="1"/>
        <v>22</v>
      </c>
      <c r="L69" s="189">
        <f t="shared" si="1"/>
        <v>9</v>
      </c>
      <c r="M69" s="189">
        <f t="shared" si="1"/>
        <v>18</v>
      </c>
      <c r="N69" s="189">
        <f t="shared" si="1"/>
        <v>43</v>
      </c>
      <c r="O69" s="190">
        <f t="shared" si="1"/>
        <v>5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>
      <c r="A70" s="347"/>
      <c r="B70" s="345" t="s">
        <v>10</v>
      </c>
      <c r="C70" s="345"/>
      <c r="D70" s="203">
        <f t="shared" ref="D70:O70" si="2">D10+D40</f>
        <v>2</v>
      </c>
      <c r="E70" s="203">
        <f t="shared" si="2"/>
        <v>0</v>
      </c>
      <c r="F70" s="203">
        <f t="shared" si="2"/>
        <v>0</v>
      </c>
      <c r="G70" s="203">
        <f t="shared" si="2"/>
        <v>0</v>
      </c>
      <c r="H70" s="203">
        <f t="shared" si="2"/>
        <v>0</v>
      </c>
      <c r="I70" s="203">
        <f t="shared" si="2"/>
        <v>0</v>
      </c>
      <c r="J70" s="203">
        <f t="shared" si="2"/>
        <v>0</v>
      </c>
      <c r="K70" s="203">
        <f t="shared" si="2"/>
        <v>5</v>
      </c>
      <c r="L70" s="203">
        <f t="shared" si="2"/>
        <v>0</v>
      </c>
      <c r="M70" s="203">
        <f t="shared" si="2"/>
        <v>0</v>
      </c>
      <c r="N70" s="203">
        <f t="shared" si="2"/>
        <v>0</v>
      </c>
      <c r="O70" s="204">
        <f t="shared" si="2"/>
        <v>0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>
      <c r="A71" s="347"/>
      <c r="B71" s="345" t="s">
        <v>11</v>
      </c>
      <c r="C71" s="345"/>
      <c r="D71" s="203">
        <f t="shared" ref="D71:O71" si="3">D11+D41</f>
        <v>36</v>
      </c>
      <c r="E71" s="203">
        <f t="shared" si="3"/>
        <v>5</v>
      </c>
      <c r="F71" s="203">
        <f t="shared" si="3"/>
        <v>15</v>
      </c>
      <c r="G71" s="203">
        <f t="shared" si="3"/>
        <v>0</v>
      </c>
      <c r="H71" s="203">
        <f t="shared" si="3"/>
        <v>0</v>
      </c>
      <c r="I71" s="203">
        <f t="shared" si="3"/>
        <v>13</v>
      </c>
      <c r="J71" s="203">
        <f t="shared" si="3"/>
        <v>1</v>
      </c>
      <c r="K71" s="203">
        <f t="shared" si="3"/>
        <v>17</v>
      </c>
      <c r="L71" s="203">
        <f t="shared" si="3"/>
        <v>0</v>
      </c>
      <c r="M71" s="203">
        <f t="shared" si="3"/>
        <v>18</v>
      </c>
      <c r="N71" s="203">
        <f t="shared" si="3"/>
        <v>1</v>
      </c>
      <c r="O71" s="204">
        <f t="shared" si="3"/>
        <v>0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>
      <c r="A72" s="347"/>
      <c r="B72" s="345" t="s">
        <v>12</v>
      </c>
      <c r="C72" s="345"/>
      <c r="D72" s="203">
        <f t="shared" ref="D72:O72" si="4">D12+D42</f>
        <v>5</v>
      </c>
      <c r="E72" s="203">
        <f t="shared" si="4"/>
        <v>0</v>
      </c>
      <c r="F72" s="203">
        <f t="shared" si="4"/>
        <v>5</v>
      </c>
      <c r="G72" s="203">
        <f t="shared" si="4"/>
        <v>0</v>
      </c>
      <c r="H72" s="203">
        <f t="shared" si="4"/>
        <v>0</v>
      </c>
      <c r="I72" s="203">
        <f t="shared" si="4"/>
        <v>0</v>
      </c>
      <c r="J72" s="203">
        <f t="shared" si="4"/>
        <v>0</v>
      </c>
      <c r="K72" s="203">
        <f t="shared" si="4"/>
        <v>0</v>
      </c>
      <c r="L72" s="203">
        <f t="shared" si="4"/>
        <v>0</v>
      </c>
      <c r="M72" s="203">
        <f t="shared" si="4"/>
        <v>0</v>
      </c>
      <c r="N72" s="203">
        <f t="shared" si="4"/>
        <v>5</v>
      </c>
      <c r="O72" s="204">
        <f t="shared" si="4"/>
        <v>5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>
      <c r="A73" s="347"/>
      <c r="B73" s="345" t="s">
        <v>13</v>
      </c>
      <c r="C73" s="345"/>
      <c r="D73" s="203">
        <f t="shared" ref="D73:O73" si="5">D13+D43</f>
        <v>0</v>
      </c>
      <c r="E73" s="203">
        <f t="shared" si="5"/>
        <v>0</v>
      </c>
      <c r="F73" s="203">
        <f t="shared" si="5"/>
        <v>0</v>
      </c>
      <c r="G73" s="203">
        <f t="shared" si="5"/>
        <v>0</v>
      </c>
      <c r="H73" s="203">
        <f t="shared" si="5"/>
        <v>0</v>
      </c>
      <c r="I73" s="203">
        <f t="shared" si="5"/>
        <v>0</v>
      </c>
      <c r="J73" s="203">
        <f t="shared" si="5"/>
        <v>15</v>
      </c>
      <c r="K73" s="203">
        <f t="shared" si="5"/>
        <v>0</v>
      </c>
      <c r="L73" s="203">
        <f t="shared" si="5"/>
        <v>0</v>
      </c>
      <c r="M73" s="203">
        <f t="shared" si="5"/>
        <v>0</v>
      </c>
      <c r="N73" s="203">
        <f t="shared" si="5"/>
        <v>0</v>
      </c>
      <c r="O73" s="204">
        <f t="shared" si="5"/>
        <v>0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>
      <c r="A74" s="347"/>
      <c r="B74" s="345" t="s">
        <v>14</v>
      </c>
      <c r="C74" s="345"/>
      <c r="D74" s="203">
        <f t="shared" ref="D74:O74" si="6">D14+D44</f>
        <v>0</v>
      </c>
      <c r="E74" s="203">
        <f t="shared" si="6"/>
        <v>15</v>
      </c>
      <c r="F74" s="203">
        <f t="shared" si="6"/>
        <v>0</v>
      </c>
      <c r="G74" s="203">
        <f t="shared" si="6"/>
        <v>0</v>
      </c>
      <c r="H74" s="203">
        <f t="shared" si="6"/>
        <v>0</v>
      </c>
      <c r="I74" s="203">
        <f t="shared" si="6"/>
        <v>0</v>
      </c>
      <c r="J74" s="203">
        <f t="shared" si="6"/>
        <v>10</v>
      </c>
      <c r="K74" s="203">
        <f t="shared" si="6"/>
        <v>0</v>
      </c>
      <c r="L74" s="203">
        <f t="shared" si="6"/>
        <v>0</v>
      </c>
      <c r="M74" s="203">
        <f t="shared" si="6"/>
        <v>0</v>
      </c>
      <c r="N74" s="203">
        <f t="shared" si="6"/>
        <v>0</v>
      </c>
      <c r="O74" s="204">
        <f t="shared" si="6"/>
        <v>0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>
      <c r="A75" s="347"/>
      <c r="B75" s="345" t="s">
        <v>15</v>
      </c>
      <c r="C75" s="345"/>
      <c r="D75" s="203">
        <f t="shared" ref="D75:O75" si="7">D15+D45</f>
        <v>20</v>
      </c>
      <c r="E75" s="203">
        <f t="shared" si="7"/>
        <v>0</v>
      </c>
      <c r="F75" s="203">
        <f t="shared" si="7"/>
        <v>0</v>
      </c>
      <c r="G75" s="203">
        <f t="shared" si="7"/>
        <v>0</v>
      </c>
      <c r="H75" s="203">
        <f t="shared" si="7"/>
        <v>0</v>
      </c>
      <c r="I75" s="203">
        <f t="shared" si="7"/>
        <v>0</v>
      </c>
      <c r="J75" s="203">
        <f t="shared" si="7"/>
        <v>0</v>
      </c>
      <c r="K75" s="203">
        <f t="shared" si="7"/>
        <v>0</v>
      </c>
      <c r="L75" s="203">
        <f t="shared" si="7"/>
        <v>0</v>
      </c>
      <c r="M75" s="203">
        <f t="shared" si="7"/>
        <v>0</v>
      </c>
      <c r="N75" s="203">
        <f t="shared" si="7"/>
        <v>0</v>
      </c>
      <c r="O75" s="204">
        <f t="shared" si="7"/>
        <v>0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>
      <c r="A76" s="347"/>
      <c r="B76" s="345" t="s">
        <v>17</v>
      </c>
      <c r="C76" s="345"/>
      <c r="D76" s="203">
        <f t="shared" ref="D76:O76" si="8">D16+D46</f>
        <v>4</v>
      </c>
      <c r="E76" s="203">
        <f t="shared" si="8"/>
        <v>15</v>
      </c>
      <c r="F76" s="203">
        <f t="shared" si="8"/>
        <v>16</v>
      </c>
      <c r="G76" s="203">
        <f t="shared" si="8"/>
        <v>4</v>
      </c>
      <c r="H76" s="203">
        <f t="shared" si="8"/>
        <v>0</v>
      </c>
      <c r="I76" s="203">
        <f t="shared" si="8"/>
        <v>5</v>
      </c>
      <c r="J76" s="203">
        <f t="shared" si="8"/>
        <v>0</v>
      </c>
      <c r="K76" s="203">
        <f t="shared" si="8"/>
        <v>0</v>
      </c>
      <c r="L76" s="203">
        <f t="shared" si="8"/>
        <v>9</v>
      </c>
      <c r="M76" s="203">
        <f t="shared" si="8"/>
        <v>0</v>
      </c>
      <c r="N76" s="203">
        <f t="shared" si="8"/>
        <v>36</v>
      </c>
      <c r="O76" s="204">
        <f t="shared" si="8"/>
        <v>0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>
      <c r="A77" s="347"/>
      <c r="B77" s="344" t="s">
        <v>18</v>
      </c>
      <c r="C77" s="344"/>
      <c r="D77" s="189">
        <f t="shared" ref="D77:O77" si="9">D17+D47</f>
        <v>22</v>
      </c>
      <c r="E77" s="189">
        <f t="shared" si="9"/>
        <v>24</v>
      </c>
      <c r="F77" s="189">
        <f t="shared" si="9"/>
        <v>20</v>
      </c>
      <c r="G77" s="189">
        <f t="shared" si="9"/>
        <v>2</v>
      </c>
      <c r="H77" s="189">
        <f t="shared" si="9"/>
        <v>4</v>
      </c>
      <c r="I77" s="189">
        <f t="shared" si="9"/>
        <v>6</v>
      </c>
      <c r="J77" s="189">
        <f t="shared" si="9"/>
        <v>10</v>
      </c>
      <c r="K77" s="189">
        <f t="shared" si="9"/>
        <v>0</v>
      </c>
      <c r="L77" s="189">
        <f t="shared" si="9"/>
        <v>4</v>
      </c>
      <c r="M77" s="189">
        <f t="shared" si="9"/>
        <v>10</v>
      </c>
      <c r="N77" s="189">
        <f t="shared" si="9"/>
        <v>5</v>
      </c>
      <c r="O77" s="190">
        <f t="shared" si="9"/>
        <v>5</v>
      </c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>
      <c r="A78" s="347"/>
      <c r="B78" s="345" t="s">
        <v>19</v>
      </c>
      <c r="C78" s="345"/>
      <c r="D78" s="203">
        <f t="shared" ref="D78:O78" si="10">D18+D48</f>
        <v>2</v>
      </c>
      <c r="E78" s="203">
        <f t="shared" si="10"/>
        <v>2</v>
      </c>
      <c r="F78" s="203">
        <f t="shared" si="10"/>
        <v>2</v>
      </c>
      <c r="G78" s="203">
        <f t="shared" si="10"/>
        <v>1</v>
      </c>
      <c r="H78" s="203">
        <f t="shared" si="10"/>
        <v>1</v>
      </c>
      <c r="I78" s="203">
        <f t="shared" si="10"/>
        <v>1</v>
      </c>
      <c r="J78" s="203">
        <f t="shared" si="10"/>
        <v>2</v>
      </c>
      <c r="K78" s="203">
        <f t="shared" si="10"/>
        <v>0</v>
      </c>
      <c r="L78" s="203">
        <f t="shared" si="10"/>
        <v>1</v>
      </c>
      <c r="M78" s="203">
        <f t="shared" si="10"/>
        <v>2</v>
      </c>
      <c r="N78" s="203">
        <f t="shared" si="10"/>
        <v>1</v>
      </c>
      <c r="O78" s="204">
        <f t="shared" si="10"/>
        <v>1</v>
      </c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>
      <c r="A79" s="347"/>
      <c r="B79" s="345" t="s">
        <v>20</v>
      </c>
      <c r="C79" s="345"/>
      <c r="D79" s="203">
        <f t="shared" ref="D79:O79" si="11">D19+D49</f>
        <v>20</v>
      </c>
      <c r="E79" s="203">
        <f t="shared" si="11"/>
        <v>22</v>
      </c>
      <c r="F79" s="203">
        <f t="shared" si="11"/>
        <v>18</v>
      </c>
      <c r="G79" s="203">
        <f t="shared" si="11"/>
        <v>1</v>
      </c>
      <c r="H79" s="203">
        <f t="shared" si="11"/>
        <v>3</v>
      </c>
      <c r="I79" s="203">
        <f t="shared" si="11"/>
        <v>5</v>
      </c>
      <c r="J79" s="203">
        <f t="shared" si="11"/>
        <v>8</v>
      </c>
      <c r="K79" s="203">
        <f t="shared" si="11"/>
        <v>0</v>
      </c>
      <c r="L79" s="203">
        <f t="shared" si="11"/>
        <v>3</v>
      </c>
      <c r="M79" s="203">
        <f t="shared" si="11"/>
        <v>8</v>
      </c>
      <c r="N79" s="203">
        <f t="shared" si="11"/>
        <v>4</v>
      </c>
      <c r="O79" s="204">
        <f t="shared" si="11"/>
        <v>4</v>
      </c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>
      <c r="A80" s="347"/>
      <c r="B80" s="344" t="s">
        <v>21</v>
      </c>
      <c r="C80" s="344"/>
      <c r="D80" s="189">
        <f t="shared" ref="D80:O80" si="12">D20+D50</f>
        <v>9</v>
      </c>
      <c r="E80" s="189">
        <f t="shared" si="12"/>
        <v>9</v>
      </c>
      <c r="F80" s="189">
        <f t="shared" si="12"/>
        <v>12</v>
      </c>
      <c r="G80" s="189">
        <f t="shared" si="12"/>
        <v>4</v>
      </c>
      <c r="H80" s="189">
        <f t="shared" si="12"/>
        <v>7</v>
      </c>
      <c r="I80" s="189">
        <f t="shared" si="12"/>
        <v>5</v>
      </c>
      <c r="J80" s="189">
        <f t="shared" si="12"/>
        <v>5</v>
      </c>
      <c r="K80" s="189">
        <f t="shared" si="12"/>
        <v>5</v>
      </c>
      <c r="L80" s="189">
        <f t="shared" si="12"/>
        <v>4</v>
      </c>
      <c r="M80" s="189">
        <f t="shared" si="12"/>
        <v>4</v>
      </c>
      <c r="N80" s="189">
        <f t="shared" si="12"/>
        <v>3</v>
      </c>
      <c r="O80" s="190">
        <f t="shared" si="12"/>
        <v>2</v>
      </c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>
      <c r="A81" s="347"/>
      <c r="B81" s="345" t="s">
        <v>19</v>
      </c>
      <c r="C81" s="345"/>
      <c r="D81" s="203">
        <f t="shared" ref="D81:O81" si="13">D21+D51</f>
        <v>4</v>
      </c>
      <c r="E81" s="203">
        <f t="shared" si="13"/>
        <v>5</v>
      </c>
      <c r="F81" s="203">
        <f t="shared" si="13"/>
        <v>5</v>
      </c>
      <c r="G81" s="203">
        <f t="shared" si="13"/>
        <v>2</v>
      </c>
      <c r="H81" s="203">
        <f t="shared" si="13"/>
        <v>4</v>
      </c>
      <c r="I81" s="203">
        <f t="shared" si="13"/>
        <v>2</v>
      </c>
      <c r="J81" s="203">
        <f t="shared" si="13"/>
        <v>3</v>
      </c>
      <c r="K81" s="203">
        <f t="shared" si="13"/>
        <v>2</v>
      </c>
      <c r="L81" s="203">
        <f t="shared" si="13"/>
        <v>1</v>
      </c>
      <c r="M81" s="203">
        <f t="shared" si="13"/>
        <v>3</v>
      </c>
      <c r="N81" s="203">
        <f t="shared" si="13"/>
        <v>2</v>
      </c>
      <c r="O81" s="204">
        <f t="shared" si="13"/>
        <v>1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>
      <c r="A82" s="347"/>
      <c r="B82" s="346" t="s">
        <v>22</v>
      </c>
      <c r="C82" s="346"/>
      <c r="D82" s="205">
        <f t="shared" ref="D82:O82" si="14">D22+D52</f>
        <v>5</v>
      </c>
      <c r="E82" s="205">
        <f t="shared" si="14"/>
        <v>4</v>
      </c>
      <c r="F82" s="205">
        <f t="shared" si="14"/>
        <v>7</v>
      </c>
      <c r="G82" s="205">
        <f t="shared" si="14"/>
        <v>2</v>
      </c>
      <c r="H82" s="205">
        <f t="shared" si="14"/>
        <v>3</v>
      </c>
      <c r="I82" s="205">
        <f t="shared" si="14"/>
        <v>3</v>
      </c>
      <c r="J82" s="205">
        <f t="shared" si="14"/>
        <v>2</v>
      </c>
      <c r="K82" s="205">
        <f t="shared" si="14"/>
        <v>3</v>
      </c>
      <c r="L82" s="205">
        <f t="shared" si="14"/>
        <v>3</v>
      </c>
      <c r="M82" s="205">
        <f t="shared" si="14"/>
        <v>1</v>
      </c>
      <c r="N82" s="205">
        <f t="shared" si="14"/>
        <v>1</v>
      </c>
      <c r="O82" s="206">
        <f t="shared" si="14"/>
        <v>1</v>
      </c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s="1" customFormat="1" ht="15" customHeight="1">
      <c r="A83" s="348" t="s">
        <v>60</v>
      </c>
      <c r="B83" s="343" t="s">
        <v>176</v>
      </c>
      <c r="C83" s="343"/>
      <c r="D83" s="207">
        <f t="shared" ref="D83:O83" si="15">D86+D89+D90+D91</f>
        <v>60325</v>
      </c>
      <c r="E83" s="207">
        <f t="shared" si="15"/>
        <v>68977</v>
      </c>
      <c r="F83" s="207">
        <f t="shared" si="15"/>
        <v>59269</v>
      </c>
      <c r="G83" s="207">
        <f t="shared" si="15"/>
        <v>46057</v>
      </c>
      <c r="H83" s="207">
        <f t="shared" si="15"/>
        <v>47531</v>
      </c>
      <c r="I83" s="207">
        <f t="shared" si="15"/>
        <v>48955</v>
      </c>
      <c r="J83" s="207">
        <f t="shared" si="15"/>
        <v>47877</v>
      </c>
      <c r="K83" s="207">
        <f t="shared" si="15"/>
        <v>53784</v>
      </c>
      <c r="L83" s="207">
        <f t="shared" si="15"/>
        <v>58710</v>
      </c>
      <c r="M83" s="207">
        <f t="shared" si="15"/>
        <v>67732</v>
      </c>
      <c r="N83" s="207">
        <f t="shared" si="15"/>
        <v>61415</v>
      </c>
      <c r="O83" s="208">
        <f t="shared" si="15"/>
        <v>55224</v>
      </c>
    </row>
    <row r="84" spans="1:1024" ht="15" customHeight="1">
      <c r="A84" s="348"/>
      <c r="B84" s="349" t="s">
        <v>64</v>
      </c>
      <c r="C84" s="209" t="s">
        <v>66</v>
      </c>
      <c r="D84" s="210">
        <f>Energia!D12</f>
        <v>26406</v>
      </c>
      <c r="E84" s="210">
        <f>Energia!E12</f>
        <v>29743</v>
      </c>
      <c r="F84" s="210">
        <f>Energia!F12</f>
        <v>23739</v>
      </c>
      <c r="G84" s="210">
        <f>Energia!G12</f>
        <v>18179</v>
      </c>
      <c r="H84" s="210">
        <f>Energia!H12</f>
        <v>18944</v>
      </c>
      <c r="I84" s="210">
        <f>Energia!I12</f>
        <v>19430</v>
      </c>
      <c r="J84" s="210">
        <f>Energia!J12</f>
        <v>18016</v>
      </c>
      <c r="K84" s="210" t="e">
        <f>Energia!#REF!</f>
        <v>#REF!</v>
      </c>
      <c r="L84" s="210">
        <f>Energia!L12</f>
        <v>22988</v>
      </c>
      <c r="M84" s="210">
        <f>Energia!M12</f>
        <v>28383</v>
      </c>
      <c r="N84" s="210">
        <f>Energia!N12</f>
        <v>24850</v>
      </c>
      <c r="O84" s="211">
        <f>Energia!O12</f>
        <v>24150</v>
      </c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>
      <c r="A85" s="348"/>
      <c r="B85" s="349"/>
      <c r="C85" s="209" t="s">
        <v>67</v>
      </c>
      <c r="D85" s="210">
        <f>Energia!D13</f>
        <v>1362</v>
      </c>
      <c r="E85" s="210">
        <f>Energia!E13</f>
        <v>1601</v>
      </c>
      <c r="F85" s="210">
        <f>Energia!F13</f>
        <v>1462</v>
      </c>
      <c r="G85" s="210">
        <f>Energia!G13</f>
        <v>1356</v>
      </c>
      <c r="H85" s="210">
        <f>Energia!H13</f>
        <v>1217</v>
      </c>
      <c r="I85" s="210">
        <f>Energia!I13</f>
        <v>1028</v>
      </c>
      <c r="J85" s="210">
        <f>Energia!J13</f>
        <v>1374</v>
      </c>
      <c r="K85" s="210" t="e">
        <f>Energia!#REF!</f>
        <v>#REF!</v>
      </c>
      <c r="L85" s="210">
        <f>Energia!L13</f>
        <v>1431</v>
      </c>
      <c r="M85" s="210">
        <f>Energia!M13</f>
        <v>1427</v>
      </c>
      <c r="N85" s="210">
        <f>Energia!N13</f>
        <v>1050</v>
      </c>
      <c r="O85" s="211">
        <f>Energia!O13</f>
        <v>1050</v>
      </c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>
      <c r="A86" s="348"/>
      <c r="B86" s="349"/>
      <c r="C86" s="209" t="s">
        <v>68</v>
      </c>
      <c r="D86" s="210">
        <f>Energia!D14</f>
        <v>27768</v>
      </c>
      <c r="E86" s="210">
        <f>Energia!E14</f>
        <v>31344</v>
      </c>
      <c r="F86" s="210">
        <f>Energia!F14</f>
        <v>25201</v>
      </c>
      <c r="G86" s="210">
        <f>Energia!G14</f>
        <v>19535</v>
      </c>
      <c r="H86" s="210">
        <f>Energia!H14</f>
        <v>20161</v>
      </c>
      <c r="I86" s="210">
        <f>Energia!I14</f>
        <v>20458</v>
      </c>
      <c r="J86" s="210">
        <f>Energia!J14</f>
        <v>19390</v>
      </c>
      <c r="K86" s="210">
        <f>Energia!K14</f>
        <v>22600</v>
      </c>
      <c r="L86" s="210">
        <f>Energia!L14</f>
        <v>24419</v>
      </c>
      <c r="M86" s="210">
        <f>Energia!M14</f>
        <v>29810</v>
      </c>
      <c r="N86" s="210">
        <f>Energia!N14</f>
        <v>25900</v>
      </c>
      <c r="O86" s="211">
        <f>Energia!O14</f>
        <v>25200</v>
      </c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5" customHeight="1">
      <c r="A87" s="348"/>
      <c r="B87" s="349" t="s">
        <v>70</v>
      </c>
      <c r="C87" s="209" t="s">
        <v>66</v>
      </c>
      <c r="D87" s="210">
        <f>Energia!D18</f>
        <v>15022</v>
      </c>
      <c r="E87" s="210">
        <f>Energia!E18</f>
        <v>19716</v>
      </c>
      <c r="F87" s="210">
        <f>Energia!F18</f>
        <v>16153</v>
      </c>
      <c r="G87" s="210">
        <f>Energia!G18</f>
        <v>10260</v>
      </c>
      <c r="H87" s="210">
        <f>Energia!H18</f>
        <v>11277</v>
      </c>
      <c r="I87" s="210">
        <f>Energia!I18</f>
        <v>11813</v>
      </c>
      <c r="J87" s="210">
        <f>Energia!J18</f>
        <v>11849</v>
      </c>
      <c r="K87" s="210" t="e">
        <f>Energia!#REF!</f>
        <v>#REF!</v>
      </c>
      <c r="L87" s="210">
        <f>Energia!L18</f>
        <v>15546</v>
      </c>
      <c r="M87" s="210">
        <f>Energia!M18</f>
        <v>18555</v>
      </c>
      <c r="N87" s="210">
        <f>Energia!N18</f>
        <v>17640</v>
      </c>
      <c r="O87" s="211">
        <f>Energia!O18</f>
        <v>15120</v>
      </c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>
      <c r="A88" s="348"/>
      <c r="B88" s="349"/>
      <c r="C88" s="209" t="s">
        <v>67</v>
      </c>
      <c r="D88" s="210">
        <f>Energia!D19</f>
        <v>763</v>
      </c>
      <c r="E88" s="210">
        <f>Energia!E19</f>
        <v>885</v>
      </c>
      <c r="F88" s="210">
        <f>Energia!F19</f>
        <v>795</v>
      </c>
      <c r="G88" s="210">
        <f>Energia!G19</f>
        <v>703</v>
      </c>
      <c r="H88" s="210">
        <f>Energia!H19</f>
        <v>756</v>
      </c>
      <c r="I88" s="210">
        <f>Energia!I19</f>
        <v>709</v>
      </c>
      <c r="J88" s="210">
        <f>Energia!J19</f>
        <v>779</v>
      </c>
      <c r="K88" s="210">
        <f>Energia!K19</f>
        <v>783</v>
      </c>
      <c r="L88" s="210">
        <f>Energia!K18</f>
        <v>14443</v>
      </c>
      <c r="M88" s="210">
        <f>Energia!M19</f>
        <v>907</v>
      </c>
      <c r="N88" s="210">
        <f>Energia!N19</f>
        <v>840</v>
      </c>
      <c r="O88" s="211">
        <f>Energia!O19</f>
        <v>630</v>
      </c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>
      <c r="A89" s="348"/>
      <c r="B89" s="349"/>
      <c r="C89" s="209" t="s">
        <v>68</v>
      </c>
      <c r="D89" s="210">
        <f>Energia!D20</f>
        <v>15785</v>
      </c>
      <c r="E89" s="210">
        <f>Energia!E20</f>
        <v>20601</v>
      </c>
      <c r="F89" s="210">
        <f>Energia!F20</f>
        <v>16948</v>
      </c>
      <c r="G89" s="210">
        <f>Energia!G20</f>
        <v>10963</v>
      </c>
      <c r="H89" s="210">
        <f>Energia!H20</f>
        <v>12033</v>
      </c>
      <c r="I89" s="210">
        <f>Energia!I20</f>
        <v>12522</v>
      </c>
      <c r="J89" s="210">
        <f>Energia!J20</f>
        <v>12628</v>
      </c>
      <c r="K89" s="210">
        <f>Energia!K20</f>
        <v>15226</v>
      </c>
      <c r="L89" s="210">
        <f>Energia!L20</f>
        <v>16422</v>
      </c>
      <c r="M89" s="210">
        <f>Energia!M20</f>
        <v>19462</v>
      </c>
      <c r="N89" s="210">
        <f>Energia!N20</f>
        <v>18480</v>
      </c>
      <c r="O89" s="211">
        <f>Energia!O20</f>
        <v>15750</v>
      </c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>
      <c r="A90" s="348"/>
      <c r="B90" s="212" t="s">
        <v>18</v>
      </c>
      <c r="C90" s="209" t="s">
        <v>68</v>
      </c>
      <c r="D90" s="210">
        <f>Energia!D24</f>
        <v>9586</v>
      </c>
      <c r="E90" s="210">
        <f>Energia!E24</f>
        <v>9651</v>
      </c>
      <c r="F90" s="210">
        <f>Energia!F24</f>
        <v>8822</v>
      </c>
      <c r="G90" s="210">
        <f>Energia!G24</f>
        <v>9187</v>
      </c>
      <c r="H90" s="210">
        <f>Energia!H24</f>
        <v>8515</v>
      </c>
      <c r="I90" s="210">
        <f>Energia!I24</f>
        <v>9735</v>
      </c>
      <c r="J90" s="210">
        <f>Energia!J24</f>
        <v>9568</v>
      </c>
      <c r="K90" s="210">
        <f>Energia!K24</f>
        <v>9922</v>
      </c>
      <c r="L90" s="210">
        <f>Energia!L24</f>
        <v>10496</v>
      </c>
      <c r="M90" s="210">
        <f>Energia!M24</f>
        <v>10414</v>
      </c>
      <c r="N90" s="210">
        <f>Energia!N24</f>
        <v>10373</v>
      </c>
      <c r="O90" s="211">
        <f>Energia!O24</f>
        <v>7585</v>
      </c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>
      <c r="A91" s="348"/>
      <c r="B91" s="213" t="s">
        <v>21</v>
      </c>
      <c r="C91" s="214" t="s">
        <v>68</v>
      </c>
      <c r="D91" s="215">
        <f>Energia!D28</f>
        <v>7186</v>
      </c>
      <c r="E91" s="215">
        <f>Energia!E28</f>
        <v>7381</v>
      </c>
      <c r="F91" s="215">
        <f>Energia!F28</f>
        <v>8298</v>
      </c>
      <c r="G91" s="215">
        <f>Energia!G28</f>
        <v>6372</v>
      </c>
      <c r="H91" s="215">
        <f>Energia!H28</f>
        <v>6822</v>
      </c>
      <c r="I91" s="215">
        <f>Energia!I28</f>
        <v>6240</v>
      </c>
      <c r="J91" s="215">
        <f>Energia!J28</f>
        <v>6291</v>
      </c>
      <c r="K91" s="215">
        <f>Energia!K28</f>
        <v>6036</v>
      </c>
      <c r="L91" s="215">
        <f>Energia!L28</f>
        <v>7373</v>
      </c>
      <c r="M91" s="215">
        <f>Energia!M28</f>
        <v>8046</v>
      </c>
      <c r="N91" s="215">
        <f>Energia!N28</f>
        <v>6662</v>
      </c>
      <c r="O91" s="177">
        <f>Energia!O28</f>
        <v>6689</v>
      </c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348" t="s">
        <v>61</v>
      </c>
      <c r="B92" s="343" t="s">
        <v>177</v>
      </c>
      <c r="C92" s="343"/>
      <c r="D92" s="216">
        <f t="shared" ref="D92:O92" si="16">D83/11506.09</f>
        <v>5.2428757292877073</v>
      </c>
      <c r="E92" s="216">
        <f t="shared" si="16"/>
        <v>5.9948253490108279</v>
      </c>
      <c r="F92" s="216">
        <f t="shared" si="16"/>
        <v>5.1510982444948716</v>
      </c>
      <c r="G92" s="216">
        <f t="shared" si="16"/>
        <v>4.0028367586208695</v>
      </c>
      <c r="H92" s="216">
        <f t="shared" si="16"/>
        <v>4.1309428311442025</v>
      </c>
      <c r="I92" s="216">
        <f t="shared" si="16"/>
        <v>4.2547033788193902</v>
      </c>
      <c r="J92" s="216">
        <f t="shared" si="16"/>
        <v>4.1610138630933706</v>
      </c>
      <c r="K92" s="216">
        <f t="shared" si="16"/>
        <v>4.6743941686532962</v>
      </c>
      <c r="L92" s="216">
        <f t="shared" si="16"/>
        <v>5.1025152766926034</v>
      </c>
      <c r="M92" s="216">
        <f t="shared" si="16"/>
        <v>5.8866217802920016</v>
      </c>
      <c r="N92" s="216">
        <f t="shared" si="16"/>
        <v>5.3376081709772825</v>
      </c>
      <c r="O92" s="216">
        <f t="shared" si="16"/>
        <v>4.7995452842798896</v>
      </c>
    </row>
    <row r="93" spans="1:1024" ht="15" customHeight="1">
      <c r="A93" s="348"/>
      <c r="B93" s="349" t="s">
        <v>64</v>
      </c>
      <c r="C93" s="209" t="s">
        <v>66</v>
      </c>
      <c r="D93" s="217">
        <f t="shared" ref="D93:O93" si="17">D84/6506.01</f>
        <v>4.0587087938690534</v>
      </c>
      <c r="E93" s="217">
        <f t="shared" si="17"/>
        <v>4.5716191644341153</v>
      </c>
      <c r="F93" s="217">
        <f t="shared" si="17"/>
        <v>3.6487801279124992</v>
      </c>
      <c r="G93" s="217">
        <f t="shared" si="17"/>
        <v>2.7941856836986108</v>
      </c>
      <c r="H93" s="217">
        <f t="shared" si="17"/>
        <v>2.911769271796385</v>
      </c>
      <c r="I93" s="217">
        <f t="shared" si="17"/>
        <v>2.9864694336467359</v>
      </c>
      <c r="J93" s="217">
        <f t="shared" si="17"/>
        <v>2.7691319257117648</v>
      </c>
      <c r="K93" s="217" t="e">
        <f t="shared" si="17"/>
        <v>#REF!</v>
      </c>
      <c r="L93" s="217">
        <f t="shared" si="17"/>
        <v>3.5333483963289325</v>
      </c>
      <c r="M93" s="217">
        <f t="shared" si="17"/>
        <v>4.3625816744825165</v>
      </c>
      <c r="N93" s="217">
        <f t="shared" si="17"/>
        <v>3.8195453127185477</v>
      </c>
      <c r="O93" s="217">
        <f t="shared" si="17"/>
        <v>3.7119524870081664</v>
      </c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>
      <c r="A94" s="348"/>
      <c r="B94" s="349"/>
      <c r="C94" s="209" t="s">
        <v>67</v>
      </c>
      <c r="D94" s="217">
        <f t="shared" ref="D94:O94" si="18">D85/6506.01</f>
        <v>0.20934489802505682</v>
      </c>
      <c r="E94" s="217">
        <f t="shared" si="18"/>
        <v>0.24608016280331568</v>
      </c>
      <c r="F94" s="217">
        <f t="shared" si="18"/>
        <v>0.22471530169796849</v>
      </c>
      <c r="G94" s="217">
        <f t="shared" si="18"/>
        <v>0.20842267380468213</v>
      </c>
      <c r="H94" s="217">
        <f t="shared" si="18"/>
        <v>0.18705781269933491</v>
      </c>
      <c r="I94" s="217">
        <f t="shared" si="18"/>
        <v>0.15800774975753187</v>
      </c>
      <c r="J94" s="217">
        <f t="shared" si="18"/>
        <v>0.21118934646580623</v>
      </c>
      <c r="K94" s="217" t="e">
        <f t="shared" si="18"/>
        <v>#REF!</v>
      </c>
      <c r="L94" s="217">
        <f t="shared" si="18"/>
        <v>0.21995047655936587</v>
      </c>
      <c r="M94" s="217">
        <f t="shared" si="18"/>
        <v>0.2193356604124494</v>
      </c>
      <c r="N94" s="217">
        <f t="shared" si="18"/>
        <v>0.16138923856557244</v>
      </c>
      <c r="O94" s="217">
        <f t="shared" si="18"/>
        <v>0.16138923856557244</v>
      </c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>
      <c r="A95" s="348"/>
      <c r="B95" s="349"/>
      <c r="C95" s="209" t="s">
        <v>68</v>
      </c>
      <c r="D95" s="217">
        <f t="shared" ref="D95:O95" si="19">D86/6506.01</f>
        <v>4.2680536918941101</v>
      </c>
      <c r="E95" s="217">
        <f t="shared" si="19"/>
        <v>4.8176993272374311</v>
      </c>
      <c r="F95" s="217">
        <f t="shared" si="19"/>
        <v>3.8734954296104678</v>
      </c>
      <c r="G95" s="217">
        <f t="shared" si="19"/>
        <v>3.0026083575032931</v>
      </c>
      <c r="H95" s="217">
        <f t="shared" si="19"/>
        <v>3.0988270844957202</v>
      </c>
      <c r="I95" s="217">
        <f t="shared" si="19"/>
        <v>3.1444771834042675</v>
      </c>
      <c r="J95" s="217">
        <f t="shared" si="19"/>
        <v>2.9803212721775711</v>
      </c>
      <c r="K95" s="217">
        <f t="shared" si="19"/>
        <v>3.4737112300780355</v>
      </c>
      <c r="L95" s="217">
        <f t="shared" si="19"/>
        <v>3.7532988728882986</v>
      </c>
      <c r="M95" s="217">
        <f t="shared" si="19"/>
        <v>4.5819173348949658</v>
      </c>
      <c r="N95" s="217">
        <f t="shared" si="19"/>
        <v>3.9809345512841201</v>
      </c>
      <c r="O95" s="217">
        <f t="shared" si="19"/>
        <v>3.8733417255737388</v>
      </c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5" customHeight="1">
      <c r="A96" s="348"/>
      <c r="B96" s="349" t="s">
        <v>70</v>
      </c>
      <c r="C96" s="209" t="s">
        <v>66</v>
      </c>
      <c r="D96" s="217">
        <f t="shared" ref="D96:O96" si="20">D87/3598.17</f>
        <v>4.1749000186205762</v>
      </c>
      <c r="E96" s="217">
        <f t="shared" si="20"/>
        <v>5.4794520547945202</v>
      </c>
      <c r="F96" s="217">
        <f t="shared" si="20"/>
        <v>4.48922646789896</v>
      </c>
      <c r="G96" s="217">
        <f t="shared" si="20"/>
        <v>2.8514494868224682</v>
      </c>
      <c r="H96" s="217">
        <f t="shared" si="20"/>
        <v>3.134093164025046</v>
      </c>
      <c r="I96" s="217">
        <f t="shared" si="20"/>
        <v>3.2830577765919897</v>
      </c>
      <c r="J96" s="217">
        <f t="shared" si="20"/>
        <v>3.293062862510665</v>
      </c>
      <c r="K96" s="217" t="e">
        <f t="shared" si="20"/>
        <v>#REF!</v>
      </c>
      <c r="L96" s="217">
        <f t="shared" si="20"/>
        <v>4.3205296025479614</v>
      </c>
      <c r="M96" s="217">
        <f t="shared" si="20"/>
        <v>5.1567880339172412</v>
      </c>
      <c r="N96" s="217">
        <f t="shared" si="20"/>
        <v>4.9024921001509103</v>
      </c>
      <c r="O96" s="217">
        <f t="shared" si="20"/>
        <v>4.2021360858436374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>
      <c r="A97" s="348"/>
      <c r="B97" s="349"/>
      <c r="C97" s="209" t="s">
        <v>67</v>
      </c>
      <c r="D97" s="217">
        <f t="shared" ref="D97:O97" si="21">D88/3598.17</f>
        <v>0.2120522376652576</v>
      </c>
      <c r="E97" s="217">
        <f t="shared" si="21"/>
        <v>0.24595836216743511</v>
      </c>
      <c r="F97" s="217">
        <f t="shared" si="21"/>
        <v>0.22094564737074679</v>
      </c>
      <c r="G97" s="217">
        <f t="shared" si="21"/>
        <v>0.1953770944674654</v>
      </c>
      <c r="H97" s="217">
        <f t="shared" si="21"/>
        <v>0.21010680429218184</v>
      </c>
      <c r="I97" s="217">
        <f t="shared" si="21"/>
        <v>0.19704460878724461</v>
      </c>
      <c r="J97" s="217">
        <f t="shared" si="21"/>
        <v>0.2164989425180022</v>
      </c>
      <c r="K97" s="217">
        <f t="shared" si="21"/>
        <v>0.21761061873118834</v>
      </c>
      <c r="L97" s="217">
        <f t="shared" si="21"/>
        <v>4.0139848867618815</v>
      </c>
      <c r="M97" s="217">
        <f t="shared" si="21"/>
        <v>0.25207258133995891</v>
      </c>
      <c r="N97" s="217">
        <f t="shared" si="21"/>
        <v>0.23345200476909095</v>
      </c>
      <c r="O97" s="217">
        <f t="shared" si="21"/>
        <v>0.17508900357681823</v>
      </c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>
      <c r="A98" s="348"/>
      <c r="B98" s="349"/>
      <c r="C98" s="209" t="s">
        <v>68</v>
      </c>
      <c r="D98" s="217">
        <f t="shared" ref="D98:O98" si="22">D89/3598.17</f>
        <v>4.3869522562858343</v>
      </c>
      <c r="E98" s="217">
        <f t="shared" si="22"/>
        <v>5.7254104169619557</v>
      </c>
      <c r="F98" s="217">
        <f t="shared" si="22"/>
        <v>4.7101721152697067</v>
      </c>
      <c r="G98" s="217">
        <f t="shared" si="22"/>
        <v>3.0468265812899333</v>
      </c>
      <c r="H98" s="217">
        <f t="shared" si="22"/>
        <v>3.3441999683172279</v>
      </c>
      <c r="I98" s="217">
        <f t="shared" si="22"/>
        <v>3.4801023853792343</v>
      </c>
      <c r="J98" s="217">
        <f t="shared" si="22"/>
        <v>3.5095618050286674</v>
      </c>
      <c r="K98" s="217">
        <f t="shared" si="22"/>
        <v>4.2315955054930701</v>
      </c>
      <c r="L98" s="217">
        <f t="shared" si="22"/>
        <v>4.5639866932357283</v>
      </c>
      <c r="M98" s="217">
        <f t="shared" si="22"/>
        <v>5.4088606152572005</v>
      </c>
      <c r="N98" s="217">
        <f t="shared" si="22"/>
        <v>5.135944104920001</v>
      </c>
      <c r="O98" s="217">
        <f t="shared" si="22"/>
        <v>4.3772250894204552</v>
      </c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>
      <c r="A99" s="348"/>
      <c r="B99" s="212" t="s">
        <v>18</v>
      </c>
      <c r="C99" s="209" t="s">
        <v>68</v>
      </c>
      <c r="D99" s="217">
        <f t="shared" ref="D99:O99" si="23">D90/706.98</f>
        <v>13.559082293699962</v>
      </c>
      <c r="E99" s="217">
        <f t="shared" si="23"/>
        <v>13.651022659764067</v>
      </c>
      <c r="F99" s="217">
        <f t="shared" si="23"/>
        <v>12.478429375654191</v>
      </c>
      <c r="G99" s="217">
        <f t="shared" si="23"/>
        <v>12.994709892783389</v>
      </c>
      <c r="H99" s="217">
        <f t="shared" si="23"/>
        <v>12.044187954397579</v>
      </c>
      <c r="I99" s="217">
        <f t="shared" si="23"/>
        <v>13.769837902062292</v>
      </c>
      <c r="J99" s="217">
        <f t="shared" si="23"/>
        <v>13.533621884636057</v>
      </c>
      <c r="K99" s="217">
        <f t="shared" si="23"/>
        <v>14.034343262892868</v>
      </c>
      <c r="L99" s="217">
        <f t="shared" si="23"/>
        <v>14.846247418597414</v>
      </c>
      <c r="M99" s="217">
        <f t="shared" si="23"/>
        <v>14.730261110639622</v>
      </c>
      <c r="N99" s="217">
        <f t="shared" si="23"/>
        <v>14.672267956660725</v>
      </c>
      <c r="O99" s="217">
        <f t="shared" si="23"/>
        <v>10.728733486095788</v>
      </c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>
      <c r="A100" s="348"/>
      <c r="B100" s="213" t="s">
        <v>21</v>
      </c>
      <c r="C100" s="214" t="s">
        <v>68</v>
      </c>
      <c r="D100" s="218">
        <f t="shared" ref="D100:O100" si="24">D91/694.93</f>
        <v>10.34060984559596</v>
      </c>
      <c r="E100" s="218">
        <f t="shared" si="24"/>
        <v>10.621213647417726</v>
      </c>
      <c r="F100" s="218">
        <f t="shared" si="24"/>
        <v>11.940771012907776</v>
      </c>
      <c r="G100" s="218">
        <f t="shared" si="24"/>
        <v>9.169268847222023</v>
      </c>
      <c r="H100" s="218">
        <f t="shared" si="24"/>
        <v>9.816816082195329</v>
      </c>
      <c r="I100" s="218">
        <f t="shared" si="24"/>
        <v>8.9793216582965201</v>
      </c>
      <c r="J100" s="218">
        <f t="shared" si="24"/>
        <v>9.0527103449268278</v>
      </c>
      <c r="K100" s="218">
        <f t="shared" si="24"/>
        <v>8.6857669117752874</v>
      </c>
      <c r="L100" s="218">
        <f t="shared" si="24"/>
        <v>10.609701696573756</v>
      </c>
      <c r="M100" s="218">
        <f t="shared" si="24"/>
        <v>11.578144561322723</v>
      </c>
      <c r="N100" s="218">
        <f t="shared" si="24"/>
        <v>9.5865770653159323</v>
      </c>
      <c r="O100" s="218">
        <f t="shared" si="24"/>
        <v>9.6254298994143301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s="1" customFormat="1" ht="15" customHeight="1">
      <c r="A101" s="348" t="s">
        <v>62</v>
      </c>
      <c r="B101" s="343" t="s">
        <v>178</v>
      </c>
      <c r="C101" s="343"/>
      <c r="D101" s="219">
        <f t="shared" ref="D101:O101" si="25">D104+D107+D108+D109</f>
        <v>56234.95</v>
      </c>
      <c r="E101" s="219">
        <f t="shared" si="25"/>
        <v>58070.400000000001</v>
      </c>
      <c r="F101" s="219">
        <f t="shared" si="25"/>
        <v>54052.3</v>
      </c>
      <c r="G101" s="219">
        <f t="shared" si="25"/>
        <v>47734.63</v>
      </c>
      <c r="H101" s="219">
        <f t="shared" si="25"/>
        <v>47346.36</v>
      </c>
      <c r="I101" s="219">
        <f t="shared" si="25"/>
        <v>46450.69</v>
      </c>
      <c r="J101" s="219">
        <f t="shared" si="25"/>
        <v>50056.67</v>
      </c>
      <c r="K101" s="219">
        <f t="shared" si="25"/>
        <v>54934.450000000004</v>
      </c>
      <c r="L101" s="219">
        <f t="shared" si="25"/>
        <v>56975.18</v>
      </c>
      <c r="M101" s="219">
        <f t="shared" si="25"/>
        <v>60376.770000000004</v>
      </c>
      <c r="N101" s="219">
        <f t="shared" si="25"/>
        <v>55952.58</v>
      </c>
      <c r="O101" s="220">
        <f t="shared" si="25"/>
        <v>55161.15</v>
      </c>
    </row>
    <row r="102" spans="1:1024" ht="15" customHeight="1">
      <c r="A102" s="348"/>
      <c r="B102" s="349" t="s">
        <v>64</v>
      </c>
      <c r="C102" s="209" t="s">
        <v>66</v>
      </c>
      <c r="D102" s="217">
        <f>Energia!D15</f>
        <v>10403.049999999999</v>
      </c>
      <c r="E102" s="217">
        <f>Energia!E15</f>
        <v>11821.67</v>
      </c>
      <c r="F102" s="217">
        <f>Energia!F15</f>
        <v>9588.25</v>
      </c>
      <c r="G102" s="217">
        <f>Energia!G15</f>
        <v>7385.08</v>
      </c>
      <c r="H102" s="217">
        <f>Energia!H15</f>
        <v>7676.31</v>
      </c>
      <c r="I102" s="217">
        <f>Energia!I15</f>
        <v>7654.75</v>
      </c>
      <c r="J102" s="217">
        <f>Energia!J15</f>
        <v>6955.88</v>
      </c>
      <c r="K102" s="217">
        <f>Energia!K13</f>
        <v>1877</v>
      </c>
      <c r="L102" s="217">
        <f>Energia!K12</f>
        <v>20723</v>
      </c>
      <c r="M102" s="217">
        <f>Energia!M15</f>
        <v>10932.35</v>
      </c>
      <c r="N102" s="217">
        <f>Energia!N15</f>
        <v>9544.81</v>
      </c>
      <c r="O102" s="221">
        <f>Energia!O15</f>
        <v>9189.5499999999993</v>
      </c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>
      <c r="A103" s="348"/>
      <c r="B103" s="349"/>
      <c r="C103" s="209" t="s">
        <v>67</v>
      </c>
      <c r="D103" s="217">
        <f>Energia!D16</f>
        <v>4527.91</v>
      </c>
      <c r="E103" s="217">
        <f>Energia!E16</f>
        <v>5369.67</v>
      </c>
      <c r="F103" s="217">
        <f>Energia!F16</f>
        <v>4982.95</v>
      </c>
      <c r="G103" s="217">
        <f>Energia!G16</f>
        <v>4648.4399999999996</v>
      </c>
      <c r="H103" s="217">
        <f>Energia!H16</f>
        <v>4161.3500000000004</v>
      </c>
      <c r="I103" s="217">
        <f>Energia!I16</f>
        <v>3417.54</v>
      </c>
      <c r="J103" s="217">
        <f>Energia!J16</f>
        <v>4172.8599999999997</v>
      </c>
      <c r="K103" s="217">
        <f>Energia!K16</f>
        <v>5624.4</v>
      </c>
      <c r="L103" s="217">
        <f>Energia!K15</f>
        <v>8048.05</v>
      </c>
      <c r="M103" s="217">
        <f>Energia!M16</f>
        <v>4240.8599999999997</v>
      </c>
      <c r="N103" s="217">
        <f>Energia!N16</f>
        <v>3111.75</v>
      </c>
      <c r="O103" s="221">
        <f>Energia!O16</f>
        <v>3082.76</v>
      </c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>
      <c r="A104" s="348"/>
      <c r="B104" s="349"/>
      <c r="C104" s="209" t="s">
        <v>179</v>
      </c>
      <c r="D104" s="217">
        <f>Energia!D17</f>
        <v>22804.93</v>
      </c>
      <c r="E104" s="217">
        <f>Energia!E17</f>
        <v>24682.19</v>
      </c>
      <c r="F104" s="217">
        <f>Energia!F17</f>
        <v>22101.11</v>
      </c>
      <c r="G104" s="217">
        <f>Energia!G17</f>
        <v>19603.13</v>
      </c>
      <c r="H104" s="217">
        <f>Energia!H17</f>
        <v>19393.97</v>
      </c>
      <c r="I104" s="217">
        <f>Energia!I17</f>
        <v>18423.27</v>
      </c>
      <c r="J104" s="217">
        <f>Energia!J17</f>
        <v>19857.75</v>
      </c>
      <c r="K104" s="217">
        <f>Energia!K17</f>
        <v>22852.720000000001</v>
      </c>
      <c r="L104" s="217">
        <f>Energia!L17</f>
        <v>22402.49</v>
      </c>
      <c r="M104" s="217">
        <f>Energia!M17</f>
        <v>24289.56</v>
      </c>
      <c r="N104" s="217">
        <f>Energia!N17</f>
        <v>21737.45</v>
      </c>
      <c r="O104" s="221">
        <f>Energia!O17</f>
        <v>23282.799999999999</v>
      </c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5" customHeight="1">
      <c r="A105" s="348"/>
      <c r="B105" s="349" t="s">
        <v>70</v>
      </c>
      <c r="C105" s="209" t="s">
        <v>66</v>
      </c>
      <c r="D105" s="217">
        <f>Energia!D21</f>
        <v>5918.15</v>
      </c>
      <c r="E105" s="217">
        <f>Energia!E21</f>
        <v>7836.33</v>
      </c>
      <c r="F105" s="217">
        <f>Energia!F21</f>
        <v>6524.24</v>
      </c>
      <c r="G105" s="217">
        <f>Energia!G21</f>
        <v>4168.04</v>
      </c>
      <c r="H105" s="217">
        <f>Energia!H21</f>
        <v>4569.5600000000004</v>
      </c>
      <c r="I105" s="217">
        <f>Energia!I21</f>
        <v>4653.91</v>
      </c>
      <c r="J105" s="217">
        <f>Energia!J21</f>
        <v>4574.84</v>
      </c>
      <c r="K105" s="217">
        <f>Energia!K21</f>
        <v>5609.13</v>
      </c>
      <c r="L105" s="217">
        <f>Energia!L21</f>
        <v>6037.49</v>
      </c>
      <c r="M105" s="217">
        <f>Energia!M21</f>
        <v>7146.88</v>
      </c>
      <c r="N105" s="217">
        <f>Energia!N21</f>
        <v>6775.47</v>
      </c>
      <c r="O105" s="221">
        <f>Energia!O21</f>
        <v>5753.45</v>
      </c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>
      <c r="A106" s="348"/>
      <c r="B106" s="349"/>
      <c r="C106" s="209" t="s">
        <v>67</v>
      </c>
      <c r="D106" s="217">
        <f>Energia!D22</f>
        <v>2536.56</v>
      </c>
      <c r="E106" s="217">
        <f>Energia!E22</f>
        <v>2968.24</v>
      </c>
      <c r="F106" s="217">
        <f>Energia!F22</f>
        <v>2709.6</v>
      </c>
      <c r="G106" s="217">
        <f>Energia!G22</f>
        <v>2409.92</v>
      </c>
      <c r="H106" s="217">
        <f>Energia!H22</f>
        <v>2585.0300000000002</v>
      </c>
      <c r="I106" s="217">
        <f>Energia!I22</f>
        <v>2357.04</v>
      </c>
      <c r="J106" s="217">
        <f>Energia!J22</f>
        <v>2365.83</v>
      </c>
      <c r="K106" s="217">
        <f>Energia!K22</f>
        <v>2346.25</v>
      </c>
      <c r="L106" s="217">
        <f>Energia!L22</f>
        <v>2624.82</v>
      </c>
      <c r="M106" s="217">
        <f>Energia!M22</f>
        <v>2695.48</v>
      </c>
      <c r="N106" s="217">
        <f>Energia!N22</f>
        <v>2489.4</v>
      </c>
      <c r="O106" s="221">
        <f>Energia!O22</f>
        <v>1849.66</v>
      </c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>
      <c r="A107" s="348"/>
      <c r="B107" s="349"/>
      <c r="C107" s="209" t="s">
        <v>179</v>
      </c>
      <c r="D107" s="217">
        <f>Energia!D23</f>
        <v>18831.25</v>
      </c>
      <c r="E107" s="217">
        <f>Energia!E23</f>
        <v>18609.45</v>
      </c>
      <c r="F107" s="217">
        <f>Energia!F23</f>
        <v>17023.27</v>
      </c>
      <c r="G107" s="217">
        <f>Energia!G23</f>
        <v>14537.82</v>
      </c>
      <c r="H107" s="217">
        <f>Energia!H23</f>
        <v>14769.71</v>
      </c>
      <c r="I107" s="217">
        <f>Energia!I23</f>
        <v>14324.01</v>
      </c>
      <c r="J107" s="217">
        <f>Energia!J23</f>
        <v>15517.4</v>
      </c>
      <c r="K107" s="217">
        <f>Energia!K23</f>
        <v>16989.32</v>
      </c>
      <c r="L107" s="217">
        <f>Energia!L23</f>
        <v>17766.310000000001</v>
      </c>
      <c r="M107" s="217">
        <f>Energia!M23</f>
        <v>18814.27</v>
      </c>
      <c r="N107" s="217">
        <f>Energia!N23</f>
        <v>18257.89</v>
      </c>
      <c r="O107" s="221">
        <f>Energia!O23</f>
        <v>17839.28</v>
      </c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>
      <c r="A108" s="348"/>
      <c r="B108" s="212" t="s">
        <v>18</v>
      </c>
      <c r="C108" s="209" t="s">
        <v>179</v>
      </c>
      <c r="D108" s="217">
        <f>Energia!D25</f>
        <v>8412.02</v>
      </c>
      <c r="E108" s="217">
        <f>Energia!E25</f>
        <v>8435.52</v>
      </c>
      <c r="F108" s="217">
        <f>Energia!F25</f>
        <v>7763.93</v>
      </c>
      <c r="G108" s="217">
        <f>Energia!G25</f>
        <v>8060.62</v>
      </c>
      <c r="H108" s="217">
        <f>Energia!H25</f>
        <v>7273.9</v>
      </c>
      <c r="I108" s="217">
        <f>Energia!I25</f>
        <v>8448.7199999999993</v>
      </c>
      <c r="J108" s="217">
        <f>Energia!J25</f>
        <v>9090.43</v>
      </c>
      <c r="K108" s="217">
        <f>Energia!K25</f>
        <v>9422.94</v>
      </c>
      <c r="L108" s="217">
        <f>Energia!L25</f>
        <v>9881.09</v>
      </c>
      <c r="M108" s="217">
        <f>Energia!M25</f>
        <v>9777.61</v>
      </c>
      <c r="N108" s="217">
        <f>Energia!N25</f>
        <v>9768.52</v>
      </c>
      <c r="O108" s="221">
        <f>Energia!O25</f>
        <v>7557.6</v>
      </c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>
      <c r="A109" s="348"/>
      <c r="B109" s="213" t="s">
        <v>21</v>
      </c>
      <c r="C109" s="214" t="s">
        <v>179</v>
      </c>
      <c r="D109" s="218">
        <f>Energia!D29</f>
        <v>6186.75</v>
      </c>
      <c r="E109" s="218">
        <f>Energia!E29</f>
        <v>6343.24</v>
      </c>
      <c r="F109" s="218">
        <f>Energia!F29</f>
        <v>7163.99</v>
      </c>
      <c r="G109" s="218">
        <f>Energia!G29</f>
        <v>5533.06</v>
      </c>
      <c r="H109" s="218">
        <f>Energia!H29</f>
        <v>5908.78</v>
      </c>
      <c r="I109" s="218">
        <f>Energia!I29</f>
        <v>5254.69</v>
      </c>
      <c r="J109" s="218">
        <f>Energia!J29</f>
        <v>5591.09</v>
      </c>
      <c r="K109" s="218">
        <f>Energia!K29</f>
        <v>5669.47</v>
      </c>
      <c r="L109" s="218">
        <f>Energia!L29</f>
        <v>6925.29</v>
      </c>
      <c r="M109" s="218">
        <f>Energia!M29</f>
        <v>7495.33</v>
      </c>
      <c r="N109" s="218">
        <f>Energia!N29</f>
        <v>6188.72</v>
      </c>
      <c r="O109" s="222">
        <f>Energia!O29</f>
        <v>6481.47</v>
      </c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s="1" customFormat="1" ht="15" customHeight="1">
      <c r="A110" s="348" t="s">
        <v>63</v>
      </c>
      <c r="B110" s="343" t="s">
        <v>180</v>
      </c>
      <c r="C110" s="343"/>
      <c r="D110" s="223">
        <f t="shared" ref="D110:O110" si="26">D101/11506.09</f>
        <v>4.8874074511845462</v>
      </c>
      <c r="E110" s="223">
        <f t="shared" si="26"/>
        <v>5.046927322835125</v>
      </c>
      <c r="F110" s="223">
        <f t="shared" si="26"/>
        <v>4.6977122549884456</v>
      </c>
      <c r="G110" s="223">
        <f t="shared" si="26"/>
        <v>4.1486404156407604</v>
      </c>
      <c r="H110" s="223">
        <f t="shared" si="26"/>
        <v>4.1148956769849709</v>
      </c>
      <c r="I110" s="223">
        <f t="shared" si="26"/>
        <v>4.0370525521701985</v>
      </c>
      <c r="J110" s="223">
        <f t="shared" si="26"/>
        <v>4.3504500660085226</v>
      </c>
      <c r="K110" s="223">
        <f t="shared" si="26"/>
        <v>4.7743803498842787</v>
      </c>
      <c r="L110" s="223">
        <f t="shared" si="26"/>
        <v>4.9517412083514039</v>
      </c>
      <c r="M110" s="223">
        <f t="shared" si="26"/>
        <v>5.2473750857154782</v>
      </c>
      <c r="N110" s="223">
        <f t="shared" si="26"/>
        <v>4.8628665341571287</v>
      </c>
      <c r="O110" s="223">
        <f t="shared" si="26"/>
        <v>4.7940829595457712</v>
      </c>
    </row>
    <row r="111" spans="1:1024" ht="15" customHeight="1">
      <c r="A111" s="348"/>
      <c r="B111" s="349" t="s">
        <v>64</v>
      </c>
      <c r="C111" s="209" t="s">
        <v>66</v>
      </c>
      <c r="D111" s="224">
        <f t="shared" ref="D111:O111" si="27">D102/6506.01</f>
        <v>1.5989907792948364</v>
      </c>
      <c r="E111" s="224">
        <f t="shared" si="27"/>
        <v>1.8170383998794959</v>
      </c>
      <c r="F111" s="224">
        <f t="shared" si="27"/>
        <v>1.4737527301679523</v>
      </c>
      <c r="G111" s="224">
        <f t="shared" si="27"/>
        <v>1.1351166075674646</v>
      </c>
      <c r="H111" s="224">
        <f t="shared" si="27"/>
        <v>1.1798798341840853</v>
      </c>
      <c r="I111" s="224">
        <f t="shared" si="27"/>
        <v>1.1765659751522053</v>
      </c>
      <c r="J111" s="224">
        <f t="shared" si="27"/>
        <v>1.0691468350033277</v>
      </c>
      <c r="K111" s="224">
        <f t="shared" si="27"/>
        <v>0.28850247694055187</v>
      </c>
      <c r="L111" s="224">
        <f t="shared" si="27"/>
        <v>3.1852087531374838</v>
      </c>
      <c r="M111" s="224">
        <f t="shared" si="27"/>
        <v>1.680346325935558</v>
      </c>
      <c r="N111" s="224">
        <f t="shared" si="27"/>
        <v>1.4670758268124395</v>
      </c>
      <c r="O111" s="224">
        <f t="shared" si="27"/>
        <v>1.4124709307240535</v>
      </c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>
      <c r="A112" s="348"/>
      <c r="B112" s="349"/>
      <c r="C112" s="209" t="s">
        <v>67</v>
      </c>
      <c r="D112" s="224">
        <f t="shared" ref="D112:O112" si="28">D103/6506.01</f>
        <v>0.69595804494613434</v>
      </c>
      <c r="E112" s="224">
        <f t="shared" si="28"/>
        <v>0.82533995490323564</v>
      </c>
      <c r="F112" s="224">
        <f t="shared" si="28"/>
        <v>0.76589952981935161</v>
      </c>
      <c r="G112" s="224">
        <f t="shared" si="28"/>
        <v>0.7144839924930948</v>
      </c>
      <c r="H112" s="224">
        <f t="shared" si="28"/>
        <v>0.63961629324270952</v>
      </c>
      <c r="I112" s="224">
        <f t="shared" si="28"/>
        <v>0.5252896936832252</v>
      </c>
      <c r="J112" s="224">
        <f t="shared" si="28"/>
        <v>0.6413854267054615</v>
      </c>
      <c r="K112" s="224">
        <f t="shared" si="28"/>
        <v>0.86449298417924336</v>
      </c>
      <c r="L112" s="224">
        <f t="shared" si="28"/>
        <v>1.2370177727977669</v>
      </c>
      <c r="M112" s="224">
        <f t="shared" si="28"/>
        <v>0.6518373012030414</v>
      </c>
      <c r="N112" s="224">
        <f t="shared" si="28"/>
        <v>0.4782885362918286</v>
      </c>
      <c r="O112" s="224">
        <f t="shared" si="28"/>
        <v>0.47383265626705157</v>
      </c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>
      <c r="A113" s="348"/>
      <c r="B113" s="349"/>
      <c r="C113" s="209" t="s">
        <v>179</v>
      </c>
      <c r="D113" s="224">
        <f t="shared" ref="D113:O113" si="29">D104/6506.01</f>
        <v>3.5052097983249335</v>
      </c>
      <c r="E113" s="224">
        <f t="shared" si="29"/>
        <v>3.7937522383150344</v>
      </c>
      <c r="F113" s="224">
        <f t="shared" si="29"/>
        <v>3.3970298231942464</v>
      </c>
      <c r="G113" s="224">
        <f t="shared" si="29"/>
        <v>3.0130802135256478</v>
      </c>
      <c r="H113" s="224">
        <f t="shared" si="29"/>
        <v>2.9809314772033857</v>
      </c>
      <c r="I113" s="224">
        <f t="shared" si="29"/>
        <v>2.8317309687504322</v>
      </c>
      <c r="J113" s="224">
        <f t="shared" si="29"/>
        <v>3.0522163353576155</v>
      </c>
      <c r="K113" s="224">
        <f t="shared" si="29"/>
        <v>3.5125553142402182</v>
      </c>
      <c r="L113" s="224">
        <f t="shared" si="29"/>
        <v>3.4433531457836679</v>
      </c>
      <c r="M113" s="224">
        <f t="shared" si="29"/>
        <v>3.733403422374082</v>
      </c>
      <c r="N113" s="224">
        <f t="shared" si="29"/>
        <v>3.3411338131973358</v>
      </c>
      <c r="O113" s="224">
        <f t="shared" si="29"/>
        <v>3.578660346356676</v>
      </c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348"/>
      <c r="B114" s="349" t="s">
        <v>70</v>
      </c>
      <c r="C114" s="209" t="s">
        <v>66</v>
      </c>
      <c r="D114" s="224">
        <f t="shared" ref="D114:O114" si="30">D105/3598.17</f>
        <v>1.6447666452668994</v>
      </c>
      <c r="E114" s="224">
        <f t="shared" si="30"/>
        <v>2.1778654149192507</v>
      </c>
      <c r="F114" s="224">
        <f t="shared" si="30"/>
        <v>1.8132106042793974</v>
      </c>
      <c r="G114" s="224">
        <f t="shared" si="30"/>
        <v>1.1583777309020975</v>
      </c>
      <c r="H114" s="224">
        <f t="shared" si="30"/>
        <v>1.2699677891817229</v>
      </c>
      <c r="I114" s="224">
        <f t="shared" si="30"/>
        <v>1.2934102613272858</v>
      </c>
      <c r="J114" s="224">
        <f t="shared" si="30"/>
        <v>1.2714352017831287</v>
      </c>
      <c r="K114" s="224">
        <f t="shared" si="30"/>
        <v>1.5588840994172037</v>
      </c>
      <c r="L114" s="224">
        <f t="shared" si="30"/>
        <v>1.6779335050873081</v>
      </c>
      <c r="M114" s="224">
        <f t="shared" si="30"/>
        <v>1.9862541236239533</v>
      </c>
      <c r="N114" s="224">
        <f t="shared" si="30"/>
        <v>1.8830322080390867</v>
      </c>
      <c r="O114" s="224">
        <f t="shared" si="30"/>
        <v>1.59899337718896</v>
      </c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>
      <c r="A115" s="348"/>
      <c r="B115" s="349"/>
      <c r="C115" s="209" t="s">
        <v>67</v>
      </c>
      <c r="D115" s="224">
        <f t="shared" ref="D115:O115" si="31">D106/3598.17</f>
        <v>0.70495835382986349</v>
      </c>
      <c r="E115" s="224">
        <f t="shared" si="31"/>
        <v>0.82493045075691251</v>
      </c>
      <c r="F115" s="224">
        <f t="shared" si="31"/>
        <v>0.75304946681229623</v>
      </c>
      <c r="G115" s="224">
        <f t="shared" si="31"/>
        <v>0.66976268492039004</v>
      </c>
      <c r="H115" s="224">
        <f t="shared" si="31"/>
        <v>0.71842909034314673</v>
      </c>
      <c r="I115" s="224">
        <f t="shared" si="31"/>
        <v>0.65506632538206921</v>
      </c>
      <c r="J115" s="224">
        <f t="shared" si="31"/>
        <v>0.65750923386054572</v>
      </c>
      <c r="K115" s="224">
        <f t="shared" si="31"/>
        <v>0.65206757879699961</v>
      </c>
      <c r="L115" s="224">
        <f t="shared" si="31"/>
        <v>0.72948748947381592</v>
      </c>
      <c r="M115" s="224">
        <f t="shared" si="31"/>
        <v>0.74912524977974915</v>
      </c>
      <c r="N115" s="224">
        <f t="shared" si="31"/>
        <v>0.69185169127639889</v>
      </c>
      <c r="O115" s="224">
        <f t="shared" si="31"/>
        <v>0.51405575612047238</v>
      </c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>
      <c r="A116" s="348"/>
      <c r="B116" s="349"/>
      <c r="C116" s="209" t="s">
        <v>179</v>
      </c>
      <c r="D116" s="224">
        <f t="shared" ref="D116:O116" si="32">D107/3598.17</f>
        <v>5.2335631723904097</v>
      </c>
      <c r="E116" s="224">
        <f t="shared" si="32"/>
        <v>5.1719207263692377</v>
      </c>
      <c r="F116" s="224">
        <f t="shared" si="32"/>
        <v>4.7310910824113366</v>
      </c>
      <c r="G116" s="224">
        <f t="shared" si="32"/>
        <v>4.0403371713954588</v>
      </c>
      <c r="H116" s="224">
        <f t="shared" si="32"/>
        <v>4.1047838206643927</v>
      </c>
      <c r="I116" s="224">
        <f t="shared" si="32"/>
        <v>3.9809152986101268</v>
      </c>
      <c r="J116" s="224">
        <f t="shared" si="32"/>
        <v>4.3125811176236803</v>
      </c>
      <c r="K116" s="224">
        <f t="shared" si="32"/>
        <v>4.7216557305519196</v>
      </c>
      <c r="L116" s="224">
        <f t="shared" si="32"/>
        <v>4.9375960557727963</v>
      </c>
      <c r="M116" s="224">
        <f t="shared" si="32"/>
        <v>5.2288441068654343</v>
      </c>
      <c r="N116" s="224">
        <f t="shared" si="32"/>
        <v>5.0742155039923071</v>
      </c>
      <c r="O116" s="224">
        <f t="shared" si="32"/>
        <v>4.9578758090918438</v>
      </c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>
      <c r="A117" s="348"/>
      <c r="B117" s="212" t="s">
        <v>18</v>
      </c>
      <c r="C117" s="209" t="s">
        <v>179</v>
      </c>
      <c r="D117" s="224">
        <f t="shared" ref="D117:O117" si="33">D108/706.98</f>
        <v>11.898526125208635</v>
      </c>
      <c r="E117" s="224">
        <f t="shared" si="33"/>
        <v>11.931766103708734</v>
      </c>
      <c r="F117" s="224">
        <f t="shared" si="33"/>
        <v>10.981824096862711</v>
      </c>
      <c r="G117" s="224">
        <f t="shared" si="33"/>
        <v>11.401482361594386</v>
      </c>
      <c r="H117" s="224">
        <f t="shared" si="33"/>
        <v>10.288692749441285</v>
      </c>
      <c r="I117" s="224">
        <f t="shared" si="33"/>
        <v>11.950437070355596</v>
      </c>
      <c r="J117" s="224">
        <f t="shared" si="33"/>
        <v>12.858114798155535</v>
      </c>
      <c r="K117" s="224">
        <f t="shared" si="33"/>
        <v>13.328439276924383</v>
      </c>
      <c r="L117" s="224">
        <f t="shared" si="33"/>
        <v>13.976477410959291</v>
      </c>
      <c r="M117" s="224">
        <f t="shared" si="33"/>
        <v>13.83010834818524</v>
      </c>
      <c r="N117" s="224">
        <f t="shared" si="33"/>
        <v>13.817250841607967</v>
      </c>
      <c r="O117" s="224">
        <f t="shared" si="33"/>
        <v>10.689977085631842</v>
      </c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>
      <c r="A118" s="348"/>
      <c r="B118" s="213" t="s">
        <v>21</v>
      </c>
      <c r="C118" s="214" t="s">
        <v>179</v>
      </c>
      <c r="D118" s="225">
        <f t="shared" ref="D118:O118" si="34">D109/694.93</f>
        <v>8.9026952354913451</v>
      </c>
      <c r="E118" s="225">
        <f t="shared" si="34"/>
        <v>9.1278833839379505</v>
      </c>
      <c r="F118" s="225">
        <f t="shared" si="34"/>
        <v>10.308937590836488</v>
      </c>
      <c r="G118" s="225">
        <f t="shared" si="34"/>
        <v>7.9620393420920106</v>
      </c>
      <c r="H118" s="225">
        <f t="shared" si="34"/>
        <v>8.502698113479056</v>
      </c>
      <c r="I118" s="225">
        <f t="shared" si="34"/>
        <v>7.5614666225375213</v>
      </c>
      <c r="J118" s="225">
        <f t="shared" si="34"/>
        <v>8.0455441555264571</v>
      </c>
      <c r="K118" s="225">
        <f t="shared" si="34"/>
        <v>8.1583324939202519</v>
      </c>
      <c r="L118" s="225">
        <f t="shared" si="34"/>
        <v>9.9654497575295355</v>
      </c>
      <c r="M118" s="225">
        <f t="shared" si="34"/>
        <v>10.785733814916611</v>
      </c>
      <c r="N118" s="225">
        <f t="shared" si="34"/>
        <v>8.9055300533866735</v>
      </c>
      <c r="O118" s="225">
        <f t="shared" si="34"/>
        <v>9.3267955045831972</v>
      </c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1" customFormat="1" ht="31.5" customHeight="1">
      <c r="A119" s="347" t="s">
        <v>73</v>
      </c>
      <c r="B119" s="343" t="s">
        <v>181</v>
      </c>
      <c r="C119" s="343"/>
      <c r="D119" s="226">
        <f t="shared" ref="D119:O119" si="35">AVERAGE(D120:D121)</f>
        <v>0.65227272727272734</v>
      </c>
      <c r="E119" s="226">
        <f t="shared" si="35"/>
        <v>0.6166666666666667</v>
      </c>
      <c r="F119" s="226">
        <f t="shared" si="35"/>
        <v>0.62525252525252517</v>
      </c>
      <c r="G119" s="226">
        <f t="shared" si="35"/>
        <v>0.38787878787878793</v>
      </c>
      <c r="H119" s="226">
        <f t="shared" si="35"/>
        <v>0.39747474747474748</v>
      </c>
      <c r="I119" s="226">
        <f t="shared" si="35"/>
        <v>0.38005050505050503</v>
      </c>
      <c r="J119" s="226">
        <f t="shared" si="35"/>
        <v>0.36439393939393938</v>
      </c>
      <c r="K119" s="226">
        <f t="shared" si="35"/>
        <v>0.42601010101010095</v>
      </c>
      <c r="L119" s="226">
        <f t="shared" si="35"/>
        <v>0.47601010101010099</v>
      </c>
      <c r="M119" s="226">
        <f t="shared" si="35"/>
        <v>0.59898989898989896</v>
      </c>
      <c r="N119" s="226">
        <f t="shared" si="35"/>
        <v>0.5121212121212122</v>
      </c>
      <c r="O119" s="226">
        <f t="shared" si="35"/>
        <v>0.43308080808080807</v>
      </c>
    </row>
    <row r="120" spans="1:1024">
      <c r="A120" s="347"/>
      <c r="B120" s="344" t="s">
        <v>182</v>
      </c>
      <c r="C120" s="344"/>
      <c r="D120" s="227">
        <f>Energia!D36/Energia!D37</f>
        <v>0.8</v>
      </c>
      <c r="E120" s="227">
        <f>Energia!E36/Energia!E37</f>
        <v>0.73333333333333328</v>
      </c>
      <c r="F120" s="227">
        <f>Energia!F36/Energia!F37</f>
        <v>0.72777777777777775</v>
      </c>
      <c r="G120" s="227">
        <f>Energia!G36/Energia!G37</f>
        <v>0.51666666666666672</v>
      </c>
      <c r="H120" s="227">
        <f>Energia!H36/Energia!H37</f>
        <v>0.52222222222222225</v>
      </c>
      <c r="I120" s="227">
        <f>Energia!I36/Energia!I37</f>
        <v>0.50555555555555554</v>
      </c>
      <c r="J120" s="227">
        <f>Energia!J36/Energia!J37</f>
        <v>0.48333333333333334</v>
      </c>
      <c r="K120" s="227">
        <f>Energia!K36/Energia!K37</f>
        <v>0.51111111111111107</v>
      </c>
      <c r="L120" s="227">
        <f>Energia!L36/Energia!L37</f>
        <v>0.56111111111111112</v>
      </c>
      <c r="M120" s="227">
        <f>Energia!M36/Energia!M37</f>
        <v>0.73888888888888893</v>
      </c>
      <c r="N120" s="227">
        <f>Energia!N36/Energia!N37</f>
        <v>0.58333333333333337</v>
      </c>
      <c r="O120" s="228">
        <f>Energia!O36/Energia!O37</f>
        <v>0.63888888888888884</v>
      </c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>
      <c r="A121" s="347"/>
      <c r="B121" s="344" t="s">
        <v>183</v>
      </c>
      <c r="C121" s="344"/>
      <c r="D121" s="227">
        <f>Energia!D38/Energia!D39</f>
        <v>0.50454545454545452</v>
      </c>
      <c r="E121" s="227">
        <f>Energia!E38/Energia!E39</f>
        <v>0.5</v>
      </c>
      <c r="F121" s="227">
        <f>Energia!F38/Energia!F39</f>
        <v>0.52272727272727271</v>
      </c>
      <c r="G121" s="227">
        <f>Energia!G38/Energia!G39</f>
        <v>0.25909090909090909</v>
      </c>
      <c r="H121" s="227">
        <f>Energia!H38/Energia!H39</f>
        <v>0.27272727272727271</v>
      </c>
      <c r="I121" s="227">
        <f>Energia!I38/Energia!I39</f>
        <v>0.25454545454545452</v>
      </c>
      <c r="J121" s="227">
        <f>Energia!J38/Energia!J39</f>
        <v>0.24545454545454545</v>
      </c>
      <c r="K121" s="227">
        <f>Energia!K38/Energia!K39</f>
        <v>0.34090909090909088</v>
      </c>
      <c r="L121" s="227">
        <f>Energia!L38/Energia!L39</f>
        <v>0.39090909090909093</v>
      </c>
      <c r="M121" s="227">
        <f>Energia!M38/Energia!M39</f>
        <v>0.45909090909090911</v>
      </c>
      <c r="N121" s="227">
        <f>Energia!N38/Energia!N39</f>
        <v>0.44090909090909092</v>
      </c>
      <c r="O121" s="228">
        <f>Energia!O38/Energia!O39</f>
        <v>0.22727272727272727</v>
      </c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>
      <c r="A122" s="347"/>
      <c r="B122" s="344" t="s">
        <v>18</v>
      </c>
      <c r="C122" s="344"/>
      <c r="D122" s="229" t="s">
        <v>184</v>
      </c>
      <c r="E122" s="229" t="s">
        <v>184</v>
      </c>
      <c r="F122" s="229" t="s">
        <v>184</v>
      </c>
      <c r="G122" s="229" t="s">
        <v>184</v>
      </c>
      <c r="H122" s="229" t="s">
        <v>184</v>
      </c>
      <c r="I122" s="229" t="s">
        <v>184</v>
      </c>
      <c r="J122" s="229" t="s">
        <v>184</v>
      </c>
      <c r="K122" s="229" t="s">
        <v>184</v>
      </c>
      <c r="L122" s="229" t="s">
        <v>184</v>
      </c>
      <c r="M122" s="229" t="s">
        <v>184</v>
      </c>
      <c r="N122" s="229" t="s">
        <v>184</v>
      </c>
      <c r="O122" s="230" t="s">
        <v>184</v>
      </c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>
      <c r="A123" s="347"/>
      <c r="B123" s="350" t="s">
        <v>21</v>
      </c>
      <c r="C123" s="350"/>
      <c r="D123" s="229" t="s">
        <v>184</v>
      </c>
      <c r="E123" s="229" t="s">
        <v>184</v>
      </c>
      <c r="F123" s="229" t="s">
        <v>184</v>
      </c>
      <c r="G123" s="229" t="s">
        <v>184</v>
      </c>
      <c r="H123" s="229" t="s">
        <v>184</v>
      </c>
      <c r="I123" s="229" t="s">
        <v>184</v>
      </c>
      <c r="J123" s="229" t="s">
        <v>184</v>
      </c>
      <c r="K123" s="229" t="s">
        <v>184</v>
      </c>
      <c r="L123" s="229" t="s">
        <v>184</v>
      </c>
      <c r="M123" s="229" t="s">
        <v>184</v>
      </c>
      <c r="N123" s="229" t="s">
        <v>184</v>
      </c>
      <c r="O123" s="230" t="s">
        <v>184</v>
      </c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s="1" customFormat="1" ht="30" customHeight="1">
      <c r="A124" s="348" t="s">
        <v>74</v>
      </c>
      <c r="B124" s="343" t="s">
        <v>185</v>
      </c>
      <c r="C124" s="343"/>
      <c r="D124" s="231" t="s">
        <v>184</v>
      </c>
      <c r="E124" s="231" t="s">
        <v>184</v>
      </c>
      <c r="F124" s="231" t="s">
        <v>184</v>
      </c>
      <c r="G124" s="231" t="s">
        <v>184</v>
      </c>
      <c r="H124" s="231" t="s">
        <v>184</v>
      </c>
      <c r="I124" s="231" t="s">
        <v>184</v>
      </c>
      <c r="J124" s="231" t="s">
        <v>184</v>
      </c>
      <c r="K124" s="231" t="s">
        <v>184</v>
      </c>
      <c r="L124" s="231" t="s">
        <v>184</v>
      </c>
      <c r="M124" s="231" t="s">
        <v>184</v>
      </c>
      <c r="N124" s="231" t="s">
        <v>184</v>
      </c>
      <c r="O124" s="232" t="s">
        <v>184</v>
      </c>
    </row>
    <row r="125" spans="1:1024">
      <c r="A125" s="348"/>
      <c r="B125" s="344" t="s">
        <v>182</v>
      </c>
      <c r="C125" s="344"/>
      <c r="D125" s="229" t="s">
        <v>184</v>
      </c>
      <c r="E125" s="229" t="s">
        <v>184</v>
      </c>
      <c r="F125" s="229" t="s">
        <v>184</v>
      </c>
      <c r="G125" s="229" t="s">
        <v>184</v>
      </c>
      <c r="H125" s="229" t="s">
        <v>184</v>
      </c>
      <c r="I125" s="229" t="s">
        <v>184</v>
      </c>
      <c r="J125" s="229" t="s">
        <v>184</v>
      </c>
      <c r="K125" s="229" t="s">
        <v>184</v>
      </c>
      <c r="L125" s="229" t="s">
        <v>184</v>
      </c>
      <c r="M125" s="229" t="s">
        <v>184</v>
      </c>
      <c r="N125" s="229" t="s">
        <v>184</v>
      </c>
      <c r="O125" s="230" t="s">
        <v>184</v>
      </c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>
      <c r="A126" s="348"/>
      <c r="B126" s="344" t="s">
        <v>183</v>
      </c>
      <c r="C126" s="344"/>
      <c r="D126" s="229" t="s">
        <v>184</v>
      </c>
      <c r="E126" s="229" t="s">
        <v>184</v>
      </c>
      <c r="F126" s="229" t="s">
        <v>184</v>
      </c>
      <c r="G126" s="229" t="s">
        <v>184</v>
      </c>
      <c r="H126" s="229" t="s">
        <v>184</v>
      </c>
      <c r="I126" s="229" t="s">
        <v>184</v>
      </c>
      <c r="J126" s="229" t="s">
        <v>184</v>
      </c>
      <c r="K126" s="229" t="s">
        <v>184</v>
      </c>
      <c r="L126" s="229" t="s">
        <v>184</v>
      </c>
      <c r="M126" s="229" t="s">
        <v>184</v>
      </c>
      <c r="N126" s="229" t="s">
        <v>184</v>
      </c>
      <c r="O126" s="230" t="s">
        <v>184</v>
      </c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>
      <c r="A127" s="348"/>
      <c r="B127" s="344" t="s">
        <v>18</v>
      </c>
      <c r="C127" s="344"/>
      <c r="D127" s="229" t="s">
        <v>184</v>
      </c>
      <c r="E127" s="229" t="s">
        <v>184</v>
      </c>
      <c r="F127" s="229" t="s">
        <v>184</v>
      </c>
      <c r="G127" s="229" t="s">
        <v>184</v>
      </c>
      <c r="H127" s="229" t="s">
        <v>184</v>
      </c>
      <c r="I127" s="229" t="s">
        <v>184</v>
      </c>
      <c r="J127" s="229" t="s">
        <v>184</v>
      </c>
      <c r="K127" s="229" t="s">
        <v>184</v>
      </c>
      <c r="L127" s="229" t="s">
        <v>184</v>
      </c>
      <c r="M127" s="229" t="s">
        <v>184</v>
      </c>
      <c r="N127" s="229" t="s">
        <v>184</v>
      </c>
      <c r="O127" s="230" t="s">
        <v>184</v>
      </c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>
      <c r="A128" s="348"/>
      <c r="B128" s="351" t="s">
        <v>21</v>
      </c>
      <c r="C128" s="351"/>
      <c r="D128" s="233" t="s">
        <v>184</v>
      </c>
      <c r="E128" s="233" t="s">
        <v>184</v>
      </c>
      <c r="F128" s="233" t="s">
        <v>184</v>
      </c>
      <c r="G128" s="233" t="s">
        <v>184</v>
      </c>
      <c r="H128" s="233" t="s">
        <v>184</v>
      </c>
      <c r="I128" s="233" t="s">
        <v>184</v>
      </c>
      <c r="J128" s="233" t="s">
        <v>184</v>
      </c>
      <c r="K128" s="233" t="s">
        <v>184</v>
      </c>
      <c r="L128" s="233" t="s">
        <v>184</v>
      </c>
      <c r="M128" s="233" t="s">
        <v>184</v>
      </c>
      <c r="N128" s="233" t="s">
        <v>184</v>
      </c>
      <c r="O128" s="234" t="s">
        <v>184</v>
      </c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s="1" customFormat="1" ht="15" customHeight="1">
      <c r="A129" s="348" t="s">
        <v>85</v>
      </c>
      <c r="B129" s="343" t="s">
        <v>186</v>
      </c>
      <c r="C129" s="343"/>
      <c r="D129" s="235">
        <f t="shared" ref="D129:O129" si="36">D130+D131+D132</f>
        <v>497</v>
      </c>
      <c r="E129" s="219">
        <f t="shared" si="36"/>
        <v>488</v>
      </c>
      <c r="F129" s="219">
        <f t="shared" si="36"/>
        <v>154</v>
      </c>
      <c r="G129" s="219">
        <f t="shared" si="36"/>
        <v>113</v>
      </c>
      <c r="H129" s="219">
        <f t="shared" si="36"/>
        <v>101</v>
      </c>
      <c r="I129" s="219">
        <f t="shared" si="36"/>
        <v>479</v>
      </c>
      <c r="J129" s="219">
        <f t="shared" si="36"/>
        <v>370</v>
      </c>
      <c r="K129" s="219">
        <f t="shared" si="36"/>
        <v>299</v>
      </c>
      <c r="L129" s="219">
        <f t="shared" si="36"/>
        <v>415</v>
      </c>
      <c r="M129" s="219">
        <f t="shared" si="36"/>
        <v>215</v>
      </c>
      <c r="N129" s="219">
        <f t="shared" si="36"/>
        <v>220</v>
      </c>
      <c r="O129" s="220">
        <f t="shared" si="36"/>
        <v>140</v>
      </c>
    </row>
    <row r="130" spans="1:1024">
      <c r="A130" s="348"/>
      <c r="B130" s="344" t="s">
        <v>9</v>
      </c>
      <c r="C130" s="344"/>
      <c r="D130" s="236">
        <f>Água!C12</f>
        <v>426</v>
      </c>
      <c r="E130" s="236">
        <f>Água!D12</f>
        <v>412</v>
      </c>
      <c r="F130" s="236">
        <f>Água!E12</f>
        <v>120</v>
      </c>
      <c r="G130" s="236">
        <f>Água!F12</f>
        <v>75</v>
      </c>
      <c r="H130" s="236">
        <f>Água!G12</f>
        <v>61</v>
      </c>
      <c r="I130" s="236">
        <f>Água!H12</f>
        <v>441</v>
      </c>
      <c r="J130" s="236">
        <f>Água!I12</f>
        <v>318</v>
      </c>
      <c r="K130" s="236">
        <f>Água!J12</f>
        <v>232</v>
      </c>
      <c r="L130" s="236">
        <f>Água!K12</f>
        <v>344</v>
      </c>
      <c r="M130" s="236">
        <f>Água!L12</f>
        <v>160</v>
      </c>
      <c r="N130" s="236">
        <f>Água!M12</f>
        <v>180</v>
      </c>
      <c r="O130" s="237">
        <f>Água!N12</f>
        <v>110</v>
      </c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>
      <c r="A131" s="348"/>
      <c r="B131" s="344" t="s">
        <v>18</v>
      </c>
      <c r="C131" s="344"/>
      <c r="D131" s="236">
        <f>Água!C14</f>
        <v>53</v>
      </c>
      <c r="E131" s="236">
        <f>Água!D14</f>
        <v>37</v>
      </c>
      <c r="F131" s="236">
        <f>Água!E14</f>
        <v>19</v>
      </c>
      <c r="G131" s="236">
        <f>Água!F14</f>
        <v>23</v>
      </c>
      <c r="H131" s="236">
        <f>Água!G14</f>
        <v>25</v>
      </c>
      <c r="I131" s="236">
        <f>Água!H14</f>
        <v>23</v>
      </c>
      <c r="J131" s="236">
        <f>Água!I14</f>
        <v>25</v>
      </c>
      <c r="K131" s="236">
        <f>Água!J14</f>
        <v>34</v>
      </c>
      <c r="L131" s="236">
        <f>Água!K14</f>
        <v>30</v>
      </c>
      <c r="M131" s="236">
        <f>Água!L14</f>
        <v>26</v>
      </c>
      <c r="N131" s="236">
        <f>Água!M14</f>
        <v>25</v>
      </c>
      <c r="O131" s="237">
        <f>Água!N14</f>
        <v>15</v>
      </c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>
      <c r="A132" s="348"/>
      <c r="B132" s="351" t="s">
        <v>21</v>
      </c>
      <c r="C132" s="351"/>
      <c r="D132" s="238">
        <f>Água!C18</f>
        <v>18</v>
      </c>
      <c r="E132" s="238">
        <f>Água!D18</f>
        <v>39</v>
      </c>
      <c r="F132" s="238">
        <f>Água!E18</f>
        <v>15</v>
      </c>
      <c r="G132" s="238">
        <f>Água!F18</f>
        <v>15</v>
      </c>
      <c r="H132" s="238">
        <f>Água!G18</f>
        <v>15</v>
      </c>
      <c r="I132" s="238">
        <f>Água!H18</f>
        <v>15</v>
      </c>
      <c r="J132" s="238">
        <f>Água!I18</f>
        <v>27</v>
      </c>
      <c r="K132" s="238">
        <f>Água!J18</f>
        <v>33</v>
      </c>
      <c r="L132" s="238">
        <f>Água!K18</f>
        <v>41</v>
      </c>
      <c r="M132" s="238">
        <f>Água!L18</f>
        <v>29</v>
      </c>
      <c r="N132" s="238">
        <f>Água!M18</f>
        <v>15</v>
      </c>
      <c r="O132" s="239">
        <f>Água!N18</f>
        <v>15</v>
      </c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s="1" customFormat="1" ht="15" customHeight="1">
      <c r="A133" s="348" t="s">
        <v>86</v>
      </c>
      <c r="B133" s="343" t="s">
        <v>187</v>
      </c>
      <c r="C133" s="343"/>
      <c r="D133" s="195">
        <f t="shared" ref="D133:O133" si="37">D129/11506.09</f>
        <v>4.3194516990567602E-2</v>
      </c>
      <c r="E133" s="195">
        <f t="shared" si="37"/>
        <v>4.2412322517901391E-2</v>
      </c>
      <c r="F133" s="195">
        <f t="shared" si="37"/>
        <v>1.3384216532288553E-2</v>
      </c>
      <c r="G133" s="195">
        <f t="shared" si="37"/>
        <v>9.8208861568091325E-3</v>
      </c>
      <c r="H133" s="195">
        <f t="shared" si="37"/>
        <v>8.7779601932541813E-3</v>
      </c>
      <c r="I133" s="195">
        <f t="shared" si="37"/>
        <v>4.1630128045235172E-2</v>
      </c>
      <c r="J133" s="195">
        <f t="shared" si="37"/>
        <v>3.2156883876277693E-2</v>
      </c>
      <c r="K133" s="195">
        <f t="shared" si="37"/>
        <v>2.5986238591910894E-2</v>
      </c>
      <c r="L133" s="195">
        <f t="shared" si="37"/>
        <v>3.6067856239608766E-2</v>
      </c>
      <c r="M133" s="195">
        <f t="shared" si="37"/>
        <v>1.8685756847026228E-2</v>
      </c>
      <c r="N133" s="195">
        <f t="shared" si="37"/>
        <v>1.9120309331840789E-2</v>
      </c>
      <c r="O133" s="195">
        <f t="shared" si="37"/>
        <v>1.2167469574807776E-2</v>
      </c>
    </row>
    <row r="134" spans="1:1024">
      <c r="A134" s="348"/>
      <c r="B134" s="344" t="s">
        <v>9</v>
      </c>
      <c r="C134" s="344"/>
      <c r="D134" s="240">
        <f t="shared" ref="D134:O134" si="38">D130/10104.18</f>
        <v>4.2160769107438704E-2</v>
      </c>
      <c r="E134" s="240">
        <f t="shared" si="38"/>
        <v>4.07752039255041E-2</v>
      </c>
      <c r="F134" s="240">
        <f t="shared" si="38"/>
        <v>1.1876272988010902E-2</v>
      </c>
      <c r="G134" s="240">
        <f t="shared" si="38"/>
        <v>7.422670617506814E-3</v>
      </c>
      <c r="H134" s="240">
        <f t="shared" si="38"/>
        <v>6.0371054355722086E-3</v>
      </c>
      <c r="I134" s="240">
        <f t="shared" si="38"/>
        <v>4.3645303230940062E-2</v>
      </c>
      <c r="J134" s="240">
        <f t="shared" si="38"/>
        <v>3.1472123418228894E-2</v>
      </c>
      <c r="K134" s="240">
        <f t="shared" si="38"/>
        <v>2.2960794443487743E-2</v>
      </c>
      <c r="L134" s="240">
        <f t="shared" si="38"/>
        <v>3.4045315898964583E-2</v>
      </c>
      <c r="M134" s="240">
        <f t="shared" si="38"/>
        <v>1.5835030650681203E-2</v>
      </c>
      <c r="N134" s="240">
        <f t="shared" si="38"/>
        <v>1.7814409482016354E-2</v>
      </c>
      <c r="O134" s="240">
        <f t="shared" si="38"/>
        <v>1.0886583572343327E-2</v>
      </c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>
      <c r="A135" s="348"/>
      <c r="B135" s="344" t="s">
        <v>18</v>
      </c>
      <c r="C135" s="344"/>
      <c r="D135" s="240">
        <f t="shared" ref="D135:O135" si="39">D131/706.98</f>
        <v>7.4966760021499892E-2</v>
      </c>
      <c r="E135" s="240">
        <f t="shared" si="39"/>
        <v>5.2335285298028229E-2</v>
      </c>
      <c r="F135" s="240">
        <f t="shared" si="39"/>
        <v>2.6874876234122606E-2</v>
      </c>
      <c r="G135" s="240">
        <f t="shared" si="39"/>
        <v>3.2532744914990523E-2</v>
      </c>
      <c r="H135" s="240">
        <f t="shared" si="39"/>
        <v>3.536167925542448E-2</v>
      </c>
      <c r="I135" s="240">
        <f t="shared" si="39"/>
        <v>3.2532744914990523E-2</v>
      </c>
      <c r="J135" s="240">
        <f t="shared" si="39"/>
        <v>3.536167925542448E-2</v>
      </c>
      <c r="K135" s="240">
        <f t="shared" si="39"/>
        <v>4.809188378737729E-2</v>
      </c>
      <c r="L135" s="240">
        <f t="shared" si="39"/>
        <v>4.2434015106509376E-2</v>
      </c>
      <c r="M135" s="240">
        <f t="shared" si="39"/>
        <v>3.6776146425641462E-2</v>
      </c>
      <c r="N135" s="240">
        <f t="shared" si="39"/>
        <v>3.536167925542448E-2</v>
      </c>
      <c r="O135" s="240">
        <f t="shared" si="39"/>
        <v>2.1217007553254688E-2</v>
      </c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>
      <c r="A136" s="348"/>
      <c r="B136" s="351" t="s">
        <v>21</v>
      </c>
      <c r="C136" s="351"/>
      <c r="D136" s="241">
        <f t="shared" ref="D136:O136" si="40">D132/694.93</f>
        <v>2.590188939893227E-2</v>
      </c>
      <c r="E136" s="241">
        <f t="shared" si="40"/>
        <v>5.6120760364353248E-2</v>
      </c>
      <c r="F136" s="241">
        <f t="shared" si="40"/>
        <v>2.1584907832443555E-2</v>
      </c>
      <c r="G136" s="241">
        <f t="shared" si="40"/>
        <v>2.1584907832443555E-2</v>
      </c>
      <c r="H136" s="241">
        <f t="shared" si="40"/>
        <v>2.1584907832443555E-2</v>
      </c>
      <c r="I136" s="241">
        <f t="shared" si="40"/>
        <v>2.1584907832443555E-2</v>
      </c>
      <c r="J136" s="241">
        <f t="shared" si="40"/>
        <v>3.8852834098398403E-2</v>
      </c>
      <c r="K136" s="241">
        <f t="shared" si="40"/>
        <v>4.7486797231375825E-2</v>
      </c>
      <c r="L136" s="241">
        <f t="shared" si="40"/>
        <v>5.8998748075345719E-2</v>
      </c>
      <c r="M136" s="241">
        <f t="shared" si="40"/>
        <v>4.1730821809390875E-2</v>
      </c>
      <c r="N136" s="241">
        <f t="shared" si="40"/>
        <v>2.1584907832443555E-2</v>
      </c>
      <c r="O136" s="241">
        <f t="shared" si="40"/>
        <v>2.1584907832443555E-2</v>
      </c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5" customHeight="1">
      <c r="A137" s="348" t="s">
        <v>87</v>
      </c>
      <c r="B137" s="343" t="s">
        <v>188</v>
      </c>
      <c r="C137" s="343"/>
      <c r="D137" s="195">
        <f t="shared" ref="D137:O137" si="41">D138+D139+D140</f>
        <v>9720.7400000000016</v>
      </c>
      <c r="E137" s="195">
        <f t="shared" si="41"/>
        <v>6621.02</v>
      </c>
      <c r="F137" s="195">
        <f t="shared" si="41"/>
        <v>2266.4</v>
      </c>
      <c r="G137" s="195">
        <f t="shared" si="41"/>
        <v>1593.4299999999998</v>
      </c>
      <c r="H137" s="195">
        <f t="shared" si="41"/>
        <v>2070.9300000000003</v>
      </c>
      <c r="I137" s="195">
        <f t="shared" si="41"/>
        <v>8536.85</v>
      </c>
      <c r="J137" s="195">
        <f t="shared" si="41"/>
        <v>7108.4000000000005</v>
      </c>
      <c r="K137" s="195">
        <f t="shared" si="41"/>
        <v>5647.91</v>
      </c>
      <c r="L137" s="195">
        <f t="shared" si="41"/>
        <v>8334.19</v>
      </c>
      <c r="M137" s="195">
        <f t="shared" si="41"/>
        <v>4220.1499999999996</v>
      </c>
      <c r="N137" s="195">
        <f t="shared" si="41"/>
        <v>4322.99</v>
      </c>
      <c r="O137" s="196">
        <f t="shared" si="41"/>
        <v>2553.98</v>
      </c>
    </row>
    <row r="138" spans="1:1024">
      <c r="A138" s="348"/>
      <c r="B138" s="344" t="s">
        <v>9</v>
      </c>
      <c r="C138" s="344"/>
      <c r="D138" s="240">
        <f>Água!C13</f>
        <v>8461.2900000000009</v>
      </c>
      <c r="E138" s="240">
        <f>Água!D13</f>
        <v>5258.71</v>
      </c>
      <c r="F138" s="240">
        <f>Água!E13</f>
        <v>1768.04</v>
      </c>
      <c r="G138" s="240">
        <f>Água!F13</f>
        <v>1012.79</v>
      </c>
      <c r="H138" s="240">
        <f>Água!G13</f>
        <v>1449.14</v>
      </c>
      <c r="I138" s="240">
        <f>Água!H13</f>
        <v>7956.21</v>
      </c>
      <c r="J138" s="240">
        <f>Água!I13</f>
        <v>6239.77</v>
      </c>
      <c r="K138" s="240">
        <f>Água!J13</f>
        <v>4470.72</v>
      </c>
      <c r="L138" s="240">
        <f>Água!K13</f>
        <v>7074.72</v>
      </c>
      <c r="M138" s="240">
        <f>Água!L13</f>
        <v>3289.81</v>
      </c>
      <c r="N138" s="240">
        <f>Água!M13</f>
        <v>3701.2</v>
      </c>
      <c r="O138" s="242">
        <f>Água!N13</f>
        <v>2137.9</v>
      </c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>
      <c r="A139" s="348"/>
      <c r="B139" s="344" t="s">
        <v>18</v>
      </c>
      <c r="C139" s="344"/>
      <c r="D139" s="240">
        <f>Água!C15</f>
        <v>989.7</v>
      </c>
      <c r="E139" s="240">
        <f>Água!D15</f>
        <v>660.59</v>
      </c>
      <c r="F139" s="240">
        <f>Água!E15</f>
        <v>290.32</v>
      </c>
      <c r="G139" s="240">
        <f>Água!F15</f>
        <v>372.6</v>
      </c>
      <c r="H139" s="240">
        <f>Água!G15</f>
        <v>413.75</v>
      </c>
      <c r="I139" s="240">
        <f>Água!H15</f>
        <v>372.6</v>
      </c>
      <c r="J139" s="240">
        <f>Água!I15</f>
        <v>413.75</v>
      </c>
      <c r="K139" s="240">
        <f>Água!J15</f>
        <v>598.88</v>
      </c>
      <c r="L139" s="240">
        <f>Água!K15</f>
        <v>516.6</v>
      </c>
      <c r="M139" s="240">
        <f>Água!L15</f>
        <v>434.31</v>
      </c>
      <c r="N139" s="240">
        <f>Água!M15</f>
        <v>413.75</v>
      </c>
      <c r="O139" s="242">
        <f>Água!N15</f>
        <v>208.04</v>
      </c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>
      <c r="A140" s="348"/>
      <c r="B140" s="351" t="s">
        <v>21</v>
      </c>
      <c r="C140" s="351"/>
      <c r="D140" s="241">
        <f>Água!C19</f>
        <v>269.75</v>
      </c>
      <c r="E140" s="241">
        <f>Água!D19</f>
        <v>701.72</v>
      </c>
      <c r="F140" s="241">
        <f>Água!E19</f>
        <v>208.04</v>
      </c>
      <c r="G140" s="241">
        <f>Água!F19</f>
        <v>208.04</v>
      </c>
      <c r="H140" s="241">
        <f>Água!G19</f>
        <v>208.04</v>
      </c>
      <c r="I140" s="241">
        <f>Água!H19</f>
        <v>208.04</v>
      </c>
      <c r="J140" s="241">
        <f>Água!I19</f>
        <v>454.88</v>
      </c>
      <c r="K140" s="241">
        <f>Água!J19</f>
        <v>578.30999999999995</v>
      </c>
      <c r="L140" s="241">
        <f>Água!K19</f>
        <v>742.87</v>
      </c>
      <c r="M140" s="241">
        <f>Água!L19</f>
        <v>496.03</v>
      </c>
      <c r="N140" s="241">
        <f>Água!M19</f>
        <v>208.04</v>
      </c>
      <c r="O140" s="243">
        <f>Água!N19</f>
        <v>208.04</v>
      </c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5" customHeight="1">
      <c r="A141" s="352" t="s">
        <v>88</v>
      </c>
      <c r="B141" s="353" t="s">
        <v>189</v>
      </c>
      <c r="C141" s="353"/>
      <c r="D141" s="195">
        <f t="shared" ref="D141:O141" si="42">D137/11506.09</f>
        <v>0.844834344247264</v>
      </c>
      <c r="E141" s="195">
        <f t="shared" si="42"/>
        <v>0.57543613860138421</v>
      </c>
      <c r="F141" s="195">
        <f t="shared" si="42"/>
        <v>0.19697395031674531</v>
      </c>
      <c r="G141" s="195">
        <f t="shared" si="42"/>
        <v>0.13848579317561394</v>
      </c>
      <c r="H141" s="195">
        <f t="shared" si="42"/>
        <v>0.17998555547540479</v>
      </c>
      <c r="I141" s="195">
        <f t="shared" si="42"/>
        <v>0.74194187599784112</v>
      </c>
      <c r="J141" s="195">
        <f t="shared" si="42"/>
        <v>0.61779457661116854</v>
      </c>
      <c r="K141" s="195">
        <f t="shared" si="42"/>
        <v>0.49086266490180414</v>
      </c>
      <c r="L141" s="195">
        <f t="shared" si="42"/>
        <v>0.72432859468333732</v>
      </c>
      <c r="M141" s="195">
        <f t="shared" si="42"/>
        <v>0.36677533375803595</v>
      </c>
      <c r="N141" s="195">
        <f t="shared" si="42"/>
        <v>0.3757132092657019</v>
      </c>
      <c r="O141" s="195">
        <f t="shared" si="42"/>
        <v>0.22196767103333973</v>
      </c>
    </row>
    <row r="142" spans="1:1024">
      <c r="A142" s="352"/>
      <c r="B142" s="344" t="s">
        <v>9</v>
      </c>
      <c r="C142" s="344"/>
      <c r="D142" s="236">
        <f t="shared" ref="D142:O142" si="43">D138/10104.18</f>
        <v>0.83740491558938979</v>
      </c>
      <c r="E142" s="236">
        <f t="shared" si="43"/>
        <v>0.52044896270652341</v>
      </c>
      <c r="F142" s="236">
        <f t="shared" si="43"/>
        <v>0.17498104744768997</v>
      </c>
      <c r="G142" s="236">
        <f t="shared" si="43"/>
        <v>0.10023475432939634</v>
      </c>
      <c r="H142" s="236">
        <f t="shared" si="43"/>
        <v>0.14341985198205101</v>
      </c>
      <c r="I142" s="236">
        <f t="shared" si="43"/>
        <v>0.78741768258285183</v>
      </c>
      <c r="J142" s="236">
        <f t="shared" si="43"/>
        <v>0.61754343252000665</v>
      </c>
      <c r="K142" s="236">
        <f t="shared" si="43"/>
        <v>0.44246242644133421</v>
      </c>
      <c r="L142" s="236">
        <f t="shared" si="43"/>
        <v>0.70017755028117079</v>
      </c>
      <c r="M142" s="236">
        <f t="shared" si="43"/>
        <v>0.32558901365573456</v>
      </c>
      <c r="N142" s="236">
        <f t="shared" si="43"/>
        <v>0.36630384652688291</v>
      </c>
      <c r="O142" s="236">
        <f t="shared" si="43"/>
        <v>0.21158570017557091</v>
      </c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>
      <c r="A143" s="352"/>
      <c r="B143" s="344" t="s">
        <v>18</v>
      </c>
      <c r="C143" s="344"/>
      <c r="D143" s="236">
        <f t="shared" ref="D143:O143" si="44">D139/706.98</f>
        <v>1.3998981583637444</v>
      </c>
      <c r="E143" s="236">
        <f t="shared" si="44"/>
        <v>0.93438286797363435</v>
      </c>
      <c r="F143" s="236">
        <f t="shared" si="44"/>
        <v>0.41064810885739339</v>
      </c>
      <c r="G143" s="236">
        <f t="shared" si="44"/>
        <v>0.52703046762284644</v>
      </c>
      <c r="H143" s="236">
        <f t="shared" si="44"/>
        <v>0.58523579167727513</v>
      </c>
      <c r="I143" s="236">
        <f t="shared" si="44"/>
        <v>0.52703046762284644</v>
      </c>
      <c r="J143" s="236">
        <f t="shared" si="44"/>
        <v>0.58523579167727513</v>
      </c>
      <c r="K143" s="236">
        <f t="shared" si="44"/>
        <v>0.84709609889954451</v>
      </c>
      <c r="L143" s="236">
        <f t="shared" si="44"/>
        <v>0.73071374013409152</v>
      </c>
      <c r="M143" s="236">
        <f t="shared" si="44"/>
        <v>0.61431723669693628</v>
      </c>
      <c r="N143" s="236">
        <f t="shared" si="44"/>
        <v>0.58523579167727513</v>
      </c>
      <c r="O143" s="236">
        <f t="shared" si="44"/>
        <v>0.29426575009194034</v>
      </c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>
      <c r="A144" s="352"/>
      <c r="B144" s="350" t="s">
        <v>21</v>
      </c>
      <c r="C144" s="350"/>
      <c r="D144" s="244">
        <f t="shared" ref="D144:O144" si="45">D140/694.93</f>
        <v>0.38816859252010999</v>
      </c>
      <c r="E144" s="244">
        <f t="shared" si="45"/>
        <v>1.0097707682788195</v>
      </c>
      <c r="F144" s="244">
        <f t="shared" si="45"/>
        <v>0.29936828169743718</v>
      </c>
      <c r="G144" s="244">
        <f t="shared" si="45"/>
        <v>0.29936828169743718</v>
      </c>
      <c r="H144" s="244">
        <f t="shared" si="45"/>
        <v>0.29936828169743718</v>
      </c>
      <c r="I144" s="244">
        <f t="shared" si="45"/>
        <v>0.29936828169743718</v>
      </c>
      <c r="J144" s="244">
        <f t="shared" si="45"/>
        <v>0.65456952498812837</v>
      </c>
      <c r="K144" s="244">
        <f t="shared" si="45"/>
        <v>0.83218453657202884</v>
      </c>
      <c r="L144" s="244">
        <f t="shared" si="45"/>
        <v>1.0689853654324897</v>
      </c>
      <c r="M144" s="244">
        <f t="shared" si="45"/>
        <v>0.71378412214179843</v>
      </c>
      <c r="N144" s="244">
        <f t="shared" si="45"/>
        <v>0.29936828169743718</v>
      </c>
      <c r="O144" s="244">
        <f t="shared" si="45"/>
        <v>0.29936828169743718</v>
      </c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5" customHeight="1">
      <c r="A145" s="347" t="s">
        <v>91</v>
      </c>
      <c r="B145" s="343" t="s">
        <v>190</v>
      </c>
      <c r="C145" s="343"/>
      <c r="D145" s="207">
        <v>0</v>
      </c>
      <c r="E145" s="207">
        <v>0.53</v>
      </c>
      <c r="F145" s="207">
        <v>0</v>
      </c>
      <c r="G145" s="207">
        <v>0</v>
      </c>
      <c r="H145" s="207">
        <v>0</v>
      </c>
      <c r="I145" s="207" t="e">
        <f t="shared" ref="I145:O145" si="46">I146+I147+I148</f>
        <v>#VALUE!</v>
      </c>
      <c r="J145" s="207" t="e">
        <f t="shared" si="46"/>
        <v>#VALUE!</v>
      </c>
      <c r="K145" s="207" t="e">
        <f t="shared" si="46"/>
        <v>#VALUE!</v>
      </c>
      <c r="L145" s="207" t="e">
        <f t="shared" si="46"/>
        <v>#VALUE!</v>
      </c>
      <c r="M145" s="207" t="e">
        <f t="shared" si="46"/>
        <v>#VALUE!</v>
      </c>
      <c r="N145" s="207" t="e">
        <f t="shared" si="46"/>
        <v>#VALUE!</v>
      </c>
      <c r="O145" s="208" t="e">
        <f t="shared" si="46"/>
        <v>#VALUE!</v>
      </c>
    </row>
    <row r="146" spans="1:1024">
      <c r="A146" s="347"/>
      <c r="B146" s="344" t="s">
        <v>9</v>
      </c>
      <c r="C146" s="344"/>
      <c r="D146" s="245">
        <f>Resíduos!C18</f>
        <v>0</v>
      </c>
      <c r="E146" s="246">
        <f>Resíduos!D18</f>
        <v>50</v>
      </c>
      <c r="F146" s="245">
        <f>Resíduos!E18</f>
        <v>0</v>
      </c>
      <c r="G146" s="245">
        <f>Resíduos!F18</f>
        <v>0</v>
      </c>
      <c r="H146" s="245">
        <f>Resíduos!G18</f>
        <v>0</v>
      </c>
      <c r="I146" s="245">
        <f>Resíduos!H18</f>
        <v>0</v>
      </c>
      <c r="J146" s="245">
        <f>Resíduos!I18</f>
        <v>0</v>
      </c>
      <c r="K146" s="245">
        <f>Resíduos!J18</f>
        <v>50</v>
      </c>
      <c r="L146" s="245">
        <f>Resíduos!K18</f>
        <v>0</v>
      </c>
      <c r="M146" s="245">
        <f>Resíduos!L18</f>
        <v>0</v>
      </c>
      <c r="N146" s="245">
        <f>Resíduos!M18</f>
        <v>0</v>
      </c>
      <c r="O146" s="247">
        <f>Resíduos!N18</f>
        <v>0</v>
      </c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>
      <c r="A147" s="347"/>
      <c r="B147" s="344" t="s">
        <v>18</v>
      </c>
      <c r="C147" s="344"/>
      <c r="D147" s="245" t="str">
        <f>Resíduos!C27</f>
        <v>Sem destinação</v>
      </c>
      <c r="E147" s="245" t="str">
        <f>Resíduos!D27</f>
        <v>Sem destinação</v>
      </c>
      <c r="F147" s="245" t="str">
        <f>Resíduos!E27</f>
        <v>Sem destinação</v>
      </c>
      <c r="G147" s="245" t="str">
        <f>Resíduos!F27</f>
        <v>Sem destinação</v>
      </c>
      <c r="H147" s="245" t="str">
        <f>Resíduos!G27</f>
        <v>Sem destinação</v>
      </c>
      <c r="I147" s="245" t="str">
        <f>Resíduos!H27</f>
        <v>Sem destinação</v>
      </c>
      <c r="J147" s="245" t="str">
        <f>Resíduos!I27</f>
        <v>Sem destinação</v>
      </c>
      <c r="K147" s="245" t="str">
        <f>Resíduos!J27</f>
        <v>Sem destinação</v>
      </c>
      <c r="L147" s="245" t="str">
        <f>Resíduos!K27</f>
        <v>Sem destinação</v>
      </c>
      <c r="M147" s="245" t="str">
        <f>Resíduos!L27</f>
        <v>Sem destinação</v>
      </c>
      <c r="N147" s="245" t="str">
        <f>Resíduos!M27</f>
        <v>Sem destinação</v>
      </c>
      <c r="O147" s="247" t="str">
        <f>Resíduos!N27</f>
        <v>Sem destinação</v>
      </c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>
      <c r="A148" s="347"/>
      <c r="B148" s="350" t="s">
        <v>21</v>
      </c>
      <c r="C148" s="350"/>
      <c r="D148" s="248" t="str">
        <f>Resíduos!C36</f>
        <v>Sem destinação</v>
      </c>
      <c r="E148" s="248" t="str">
        <f>Resíduos!D36</f>
        <v>Sem destinação</v>
      </c>
      <c r="F148" s="248" t="str">
        <f>Resíduos!E36</f>
        <v>Sem destinação</v>
      </c>
      <c r="G148" s="248" t="str">
        <f>Resíduos!F36</f>
        <v>Sem destinação</v>
      </c>
      <c r="H148" s="248" t="str">
        <f>Resíduos!G36</f>
        <v>Sem destinação</v>
      </c>
      <c r="I148" s="248" t="str">
        <f>Resíduos!H36</f>
        <v>Sem destinação</v>
      </c>
      <c r="J148" s="248" t="str">
        <f>Resíduos!I36</f>
        <v>Sem destinação</v>
      </c>
      <c r="K148" s="248" t="str">
        <f>Resíduos!J36</f>
        <v>Sem destinação</v>
      </c>
      <c r="L148" s="248" t="str">
        <f>Resíduos!K36</f>
        <v>Sem destinação</v>
      </c>
      <c r="M148" s="248" t="str">
        <f>Resíduos!L36</f>
        <v>Sem destinação</v>
      </c>
      <c r="N148" s="248" t="str">
        <f>Resíduos!M36</f>
        <v>Sem destinação</v>
      </c>
      <c r="O148" s="249" t="str">
        <f>Resíduos!N36</f>
        <v>Sem destinação</v>
      </c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9.25" customHeight="1">
      <c r="A149" s="348" t="s">
        <v>92</v>
      </c>
      <c r="B149" s="343" t="s">
        <v>191</v>
      </c>
      <c r="C149" s="343"/>
      <c r="D149" s="207">
        <v>0</v>
      </c>
      <c r="E149" s="207">
        <v>0</v>
      </c>
      <c r="F149" s="207">
        <v>0</v>
      </c>
      <c r="G149" s="207">
        <v>0</v>
      </c>
      <c r="H149" s="207">
        <v>0</v>
      </c>
      <c r="I149" s="207" t="e">
        <f t="shared" ref="I149:O149" si="47">I150+I151+I152</f>
        <v>#VALUE!</v>
      </c>
      <c r="J149" s="207" t="e">
        <f t="shared" si="47"/>
        <v>#VALUE!</v>
      </c>
      <c r="K149" s="207" t="e">
        <f t="shared" si="47"/>
        <v>#VALUE!</v>
      </c>
      <c r="L149" s="207" t="e">
        <f t="shared" si="47"/>
        <v>#VALUE!</v>
      </c>
      <c r="M149" s="207" t="e">
        <f t="shared" si="47"/>
        <v>#VALUE!</v>
      </c>
      <c r="N149" s="207" t="e">
        <f t="shared" si="47"/>
        <v>#VALUE!</v>
      </c>
      <c r="O149" s="208" t="e">
        <f t="shared" si="47"/>
        <v>#VALUE!</v>
      </c>
    </row>
    <row r="150" spans="1:1024">
      <c r="A150" s="348"/>
      <c r="B150" s="344" t="s">
        <v>9</v>
      </c>
      <c r="C150" s="344"/>
      <c r="D150" s="245" t="str">
        <f>Resíduos!C19</f>
        <v>Sem destinação</v>
      </c>
      <c r="E150" s="245" t="str">
        <f>Resíduos!D19</f>
        <v>Sem destinação</v>
      </c>
      <c r="F150" s="245" t="str">
        <f>Resíduos!E19</f>
        <v>Sem destinação</v>
      </c>
      <c r="G150" s="245" t="str">
        <f>Resíduos!F19</f>
        <v>Sem destinação</v>
      </c>
      <c r="H150" s="245" t="str">
        <f>Resíduos!G19</f>
        <v>Sem destinação</v>
      </c>
      <c r="I150" s="245" t="str">
        <f>Resíduos!H19</f>
        <v>Sem destinação</v>
      </c>
      <c r="J150" s="245" t="str">
        <f>Resíduos!I19</f>
        <v>Sem destinação</v>
      </c>
      <c r="K150" s="245" t="str">
        <f>Resíduos!J19</f>
        <v>Sem destinação</v>
      </c>
      <c r="L150" s="245" t="str">
        <f>Resíduos!K19</f>
        <v>Sem destinação</v>
      </c>
      <c r="M150" s="245" t="str">
        <f>Resíduos!L19</f>
        <v>Sem destinação</v>
      </c>
      <c r="N150" s="245" t="str">
        <f>Resíduos!M19</f>
        <v>Sem destinação</v>
      </c>
      <c r="O150" s="247" t="str">
        <f>Resíduos!N19</f>
        <v>Sem destinação</v>
      </c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>
      <c r="A151" s="348"/>
      <c r="B151" s="344" t="s">
        <v>18</v>
      </c>
      <c r="C151" s="344"/>
      <c r="D151" s="245" t="str">
        <f>Resíduos!C28</f>
        <v>Sem destinação</v>
      </c>
      <c r="E151" s="245" t="str">
        <f>Resíduos!D28</f>
        <v>Sem destinação</v>
      </c>
      <c r="F151" s="245" t="str">
        <f>Resíduos!E28</f>
        <v>Sem destinação</v>
      </c>
      <c r="G151" s="245" t="str">
        <f>Resíduos!F28</f>
        <v>Sem destinação</v>
      </c>
      <c r="H151" s="245" t="str">
        <f>Resíduos!G28</f>
        <v>Sem destinação</v>
      </c>
      <c r="I151" s="245" t="str">
        <f>Resíduos!H28</f>
        <v>Sem destinação</v>
      </c>
      <c r="J151" s="245" t="str">
        <f>Resíduos!I28</f>
        <v>Sem destinação</v>
      </c>
      <c r="K151" s="245" t="str">
        <f>Resíduos!J28</f>
        <v>Sem destinação</v>
      </c>
      <c r="L151" s="245" t="str">
        <f>Resíduos!K28</f>
        <v>Sem destinação</v>
      </c>
      <c r="M151" s="245" t="str">
        <f>Resíduos!L28</f>
        <v>Sem destinação</v>
      </c>
      <c r="N151" s="245" t="str">
        <f>Resíduos!M28</f>
        <v>Sem destinação</v>
      </c>
      <c r="O151" s="247" t="str">
        <f>Resíduos!N28</f>
        <v>Sem destinação</v>
      </c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>
      <c r="A152" s="348"/>
      <c r="B152" s="351" t="s">
        <v>21</v>
      </c>
      <c r="C152" s="351"/>
      <c r="D152" s="250" t="str">
        <f>Resíduos!C37</f>
        <v>Sem destinação</v>
      </c>
      <c r="E152" s="250" t="str">
        <f>Resíduos!D37</f>
        <v>Sem destinação</v>
      </c>
      <c r="F152" s="250" t="str">
        <f>Resíduos!E37</f>
        <v>Sem destinação</v>
      </c>
      <c r="G152" s="250" t="str">
        <f>Resíduos!F37</f>
        <v>Sem destinação</v>
      </c>
      <c r="H152" s="250" t="str">
        <f>Resíduos!G37</f>
        <v>Sem destinação</v>
      </c>
      <c r="I152" s="250" t="str">
        <f>Resíduos!H37</f>
        <v>Sem destinação</v>
      </c>
      <c r="J152" s="250" t="str">
        <f>Resíduos!I37</f>
        <v>Sem destinação</v>
      </c>
      <c r="K152" s="250" t="str">
        <f>Resíduos!J37</f>
        <v>Sem destinação</v>
      </c>
      <c r="L152" s="250" t="str">
        <f>Resíduos!K37</f>
        <v>Sem destinação</v>
      </c>
      <c r="M152" s="250" t="str">
        <f>Resíduos!L37</f>
        <v>Sem destinação</v>
      </c>
      <c r="N152" s="250" t="str">
        <f>Resíduos!M37</f>
        <v>Sem destinação</v>
      </c>
      <c r="O152" s="251" t="str">
        <f>Resíduos!N37</f>
        <v>Sem destinação</v>
      </c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5" customHeight="1">
      <c r="A153" s="348" t="s">
        <v>93</v>
      </c>
      <c r="B153" s="343" t="s">
        <v>192</v>
      </c>
      <c r="C153" s="343"/>
      <c r="D153" s="207">
        <v>0</v>
      </c>
      <c r="E153" s="207">
        <v>0</v>
      </c>
      <c r="F153" s="207">
        <v>0</v>
      </c>
      <c r="G153" s="207">
        <v>0</v>
      </c>
      <c r="H153" s="207">
        <v>0</v>
      </c>
      <c r="I153" s="207" t="e">
        <f t="shared" ref="I153:O153" si="48">I154+I155+I156</f>
        <v>#VALUE!</v>
      </c>
      <c r="J153" s="207" t="e">
        <f t="shared" si="48"/>
        <v>#VALUE!</v>
      </c>
      <c r="K153" s="207" t="e">
        <f t="shared" si="48"/>
        <v>#VALUE!</v>
      </c>
      <c r="L153" s="207" t="e">
        <f t="shared" si="48"/>
        <v>#VALUE!</v>
      </c>
      <c r="M153" s="207" t="e">
        <f t="shared" si="48"/>
        <v>#VALUE!</v>
      </c>
      <c r="N153" s="207" t="e">
        <f t="shared" si="48"/>
        <v>#VALUE!</v>
      </c>
      <c r="O153" s="208" t="e">
        <f t="shared" si="48"/>
        <v>#VALUE!</v>
      </c>
    </row>
    <row r="154" spans="1:1024">
      <c r="A154" s="348"/>
      <c r="B154" s="344" t="s">
        <v>9</v>
      </c>
      <c r="C154" s="344"/>
      <c r="D154" s="245" t="str">
        <f>Resíduos!C20</f>
        <v>Sem destinação</v>
      </c>
      <c r="E154" s="245" t="str">
        <f>Resíduos!D20</f>
        <v>Sem destinação</v>
      </c>
      <c r="F154" s="245" t="str">
        <f>Resíduos!E20</f>
        <v>Sem destinação</v>
      </c>
      <c r="G154" s="245" t="str">
        <f>Resíduos!F20</f>
        <v>Sem destinação</v>
      </c>
      <c r="H154" s="245" t="str">
        <f>Resíduos!G20</f>
        <v>Sem destinação</v>
      </c>
      <c r="I154" s="245" t="str">
        <f>Resíduos!H20</f>
        <v>Sem destinação</v>
      </c>
      <c r="J154" s="245" t="str">
        <f>Resíduos!I20</f>
        <v>Sem destinação</v>
      </c>
      <c r="K154" s="245">
        <f>Resíduos!J20</f>
        <v>20</v>
      </c>
      <c r="L154" s="245" t="str">
        <f>Resíduos!K20</f>
        <v>Sem destinação</v>
      </c>
      <c r="M154" s="245" t="str">
        <f>Resíduos!L20</f>
        <v>Sem destinação</v>
      </c>
      <c r="N154" s="245" t="str">
        <f>Resíduos!M20</f>
        <v>Sem destinação</v>
      </c>
      <c r="O154" s="247" t="str">
        <f>Resíduos!N20</f>
        <v>Sem destinação</v>
      </c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>
      <c r="A155" s="348"/>
      <c r="B155" s="344" t="s">
        <v>18</v>
      </c>
      <c r="C155" s="344"/>
      <c r="D155" s="245" t="str">
        <f>Resíduos!C29</f>
        <v>Sem destinação</v>
      </c>
      <c r="E155" s="245" t="str">
        <f>Resíduos!D29</f>
        <v>Sem destinação</v>
      </c>
      <c r="F155" s="245" t="str">
        <f>Resíduos!E29</f>
        <v>Sem destinação</v>
      </c>
      <c r="G155" s="245" t="str">
        <f>Resíduos!F29</f>
        <v>Sem destinação</v>
      </c>
      <c r="H155" s="245" t="str">
        <f>Resíduos!G29</f>
        <v>Sem destinação</v>
      </c>
      <c r="I155" s="245" t="str">
        <f>Resíduos!H29</f>
        <v>Sem destinação</v>
      </c>
      <c r="J155" s="245" t="str">
        <f>Resíduos!I29</f>
        <v>Sem destinação</v>
      </c>
      <c r="K155" s="245" t="str">
        <f>Resíduos!J29</f>
        <v>Sem destinação</v>
      </c>
      <c r="L155" s="245" t="str">
        <f>Resíduos!K29</f>
        <v>Sem destinação</v>
      </c>
      <c r="M155" s="245" t="str">
        <f>Resíduos!L29</f>
        <v>Sem destinação</v>
      </c>
      <c r="N155" s="245" t="str">
        <f>Resíduos!M29</f>
        <v>Sem destinação</v>
      </c>
      <c r="O155" s="247" t="str">
        <f>Resíduos!N29</f>
        <v>Sem destinação</v>
      </c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>
      <c r="A156" s="348"/>
      <c r="B156" s="351" t="s">
        <v>21</v>
      </c>
      <c r="C156" s="351"/>
      <c r="D156" s="250" t="str">
        <f>Resíduos!C38</f>
        <v>Sem destinação</v>
      </c>
      <c r="E156" s="250" t="str">
        <f>Resíduos!D38</f>
        <v>Sem destinação</v>
      </c>
      <c r="F156" s="250" t="str">
        <f>Resíduos!E38</f>
        <v>Sem destinação</v>
      </c>
      <c r="G156" s="250" t="str">
        <f>Resíduos!F38</f>
        <v>Sem destinação</v>
      </c>
      <c r="H156" s="250" t="str">
        <f>Resíduos!G38</f>
        <v>Sem destinação</v>
      </c>
      <c r="I156" s="250" t="str">
        <f>Resíduos!H38</f>
        <v>Sem destinação</v>
      </c>
      <c r="J156" s="250" t="str">
        <f>Resíduos!I38</f>
        <v>Sem destinação</v>
      </c>
      <c r="K156" s="250" t="str">
        <f>Resíduos!J38</f>
        <v>Sem destinação</v>
      </c>
      <c r="L156" s="250" t="str">
        <f>Resíduos!K38</f>
        <v>Sem destinação</v>
      </c>
      <c r="M156" s="250" t="str">
        <f>Resíduos!L38</f>
        <v>Sem destinação</v>
      </c>
      <c r="N156" s="250" t="str">
        <f>Resíduos!M38</f>
        <v>Sem destinação</v>
      </c>
      <c r="O156" s="251" t="str">
        <f>Resíduos!N38</f>
        <v>Sem destinação</v>
      </c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0.75" customHeight="1">
      <c r="A157" s="348" t="s">
        <v>94</v>
      </c>
      <c r="B157" s="343" t="s">
        <v>193</v>
      </c>
      <c r="C157" s="343"/>
      <c r="D157" s="207">
        <v>0</v>
      </c>
      <c r="E157" s="207">
        <v>0</v>
      </c>
      <c r="F157" s="207">
        <v>0</v>
      </c>
      <c r="G157" s="207">
        <v>0</v>
      </c>
      <c r="H157" s="207">
        <v>0</v>
      </c>
      <c r="I157" s="207" t="e">
        <f t="shared" ref="I157:O157" si="49">I158+I159+I160</f>
        <v>#VALUE!</v>
      </c>
      <c r="J157" s="207" t="e">
        <f t="shared" si="49"/>
        <v>#VALUE!</v>
      </c>
      <c r="K157" s="207" t="e">
        <f t="shared" si="49"/>
        <v>#VALUE!</v>
      </c>
      <c r="L157" s="207" t="e">
        <f t="shared" si="49"/>
        <v>#VALUE!</v>
      </c>
      <c r="M157" s="207" t="e">
        <f t="shared" si="49"/>
        <v>#VALUE!</v>
      </c>
      <c r="N157" s="207" t="e">
        <f t="shared" si="49"/>
        <v>#VALUE!</v>
      </c>
      <c r="O157" s="208" t="e">
        <f t="shared" si="49"/>
        <v>#VALUE!</v>
      </c>
    </row>
    <row r="158" spans="1:1024">
      <c r="A158" s="348"/>
      <c r="B158" s="344" t="s">
        <v>9</v>
      </c>
      <c r="C158" s="344"/>
      <c r="D158" s="245" t="str">
        <f>Resíduos!C21</f>
        <v>Sem destinação</v>
      </c>
      <c r="E158" s="245" t="str">
        <f>Resíduos!D21</f>
        <v>Sem destinação</v>
      </c>
      <c r="F158" s="245" t="str">
        <f>Resíduos!E21</f>
        <v>Sem destinação</v>
      </c>
      <c r="G158" s="245" t="str">
        <f>Resíduos!F21</f>
        <v>Sem destinação</v>
      </c>
      <c r="H158" s="245" t="str">
        <f>Resíduos!G21</f>
        <v>Sem destinação</v>
      </c>
      <c r="I158" s="245" t="str">
        <f>Resíduos!H21</f>
        <v>Sem destinação</v>
      </c>
      <c r="J158" s="245" t="str">
        <f>Resíduos!I21</f>
        <v>Sem destinação</v>
      </c>
      <c r="K158" s="245" t="str">
        <f>Resíduos!J21</f>
        <v>Sem destinação</v>
      </c>
      <c r="L158" s="245" t="str">
        <f>Resíduos!K21</f>
        <v>Sem destinação</v>
      </c>
      <c r="M158" s="245" t="str">
        <f>Resíduos!L21</f>
        <v>Sem destinação</v>
      </c>
      <c r="N158" s="245" t="str">
        <f>Resíduos!M21</f>
        <v>Sem destinação</v>
      </c>
      <c r="O158" s="247" t="str">
        <f>Resíduos!N21</f>
        <v>Sem destinação</v>
      </c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>
      <c r="A159" s="348"/>
      <c r="B159" s="344" t="s">
        <v>18</v>
      </c>
      <c r="C159" s="344"/>
      <c r="D159" s="245" t="str">
        <f>Resíduos!C30</f>
        <v>Sem destinação</v>
      </c>
      <c r="E159" s="245" t="str">
        <f>Resíduos!D30</f>
        <v>Sem destinação</v>
      </c>
      <c r="F159" s="245" t="str">
        <f>Resíduos!E30</f>
        <v>Sem destinação</v>
      </c>
      <c r="G159" s="245" t="str">
        <f>Resíduos!F30</f>
        <v>Sem destinação</v>
      </c>
      <c r="H159" s="245" t="str">
        <f>Resíduos!G30</f>
        <v>Sem destinação</v>
      </c>
      <c r="I159" s="245" t="str">
        <f>Resíduos!H30</f>
        <v>Sem destinação</v>
      </c>
      <c r="J159" s="245" t="str">
        <f>Resíduos!I30</f>
        <v>Sem destinação</v>
      </c>
      <c r="K159" s="245" t="str">
        <f>Resíduos!J30</f>
        <v>Sem destinação</v>
      </c>
      <c r="L159" s="245" t="str">
        <f>Resíduos!K30</f>
        <v>Sem destinação</v>
      </c>
      <c r="M159" s="245" t="str">
        <f>Resíduos!L30</f>
        <v>Sem destinação</v>
      </c>
      <c r="N159" s="245" t="str">
        <f>Resíduos!M30</f>
        <v>Sem destinação</v>
      </c>
      <c r="O159" s="247" t="str">
        <f>Resíduos!N30</f>
        <v>Sem destinação</v>
      </c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>
      <c r="A160" s="348"/>
      <c r="B160" s="351" t="s">
        <v>21</v>
      </c>
      <c r="C160" s="351"/>
      <c r="D160" s="250" t="str">
        <f>Resíduos!C39</f>
        <v>Sem destinação</v>
      </c>
      <c r="E160" s="250" t="str">
        <f>Resíduos!D39</f>
        <v>Sem destinação</v>
      </c>
      <c r="F160" s="250" t="str">
        <f>Resíduos!E39</f>
        <v>Sem destinação</v>
      </c>
      <c r="G160" s="250" t="str">
        <f>Resíduos!F39</f>
        <v>Sem destinação</v>
      </c>
      <c r="H160" s="250" t="str">
        <f>Resíduos!G39</f>
        <v>Sem destinação</v>
      </c>
      <c r="I160" s="250" t="str">
        <f>Resíduos!H39</f>
        <v>Sem destinação</v>
      </c>
      <c r="J160" s="250" t="str">
        <f>Resíduos!I39</f>
        <v>Sem destinação</v>
      </c>
      <c r="K160" s="250" t="str">
        <f>Resíduos!J39</f>
        <v>Sem destinação</v>
      </c>
      <c r="L160" s="250" t="str">
        <f>Resíduos!K39</f>
        <v>Sem destinação</v>
      </c>
      <c r="M160" s="250" t="str">
        <f>Resíduos!L39</f>
        <v>Sem destinação</v>
      </c>
      <c r="N160" s="250" t="str">
        <f>Resíduos!M39</f>
        <v>Sem destinação</v>
      </c>
      <c r="O160" s="251" t="str">
        <f>Resíduos!N39</f>
        <v>Sem destinação</v>
      </c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30.75" customHeight="1">
      <c r="A161" s="348" t="s">
        <v>95</v>
      </c>
      <c r="B161" s="343" t="s">
        <v>194</v>
      </c>
      <c r="C161" s="343"/>
      <c r="D161" s="207">
        <v>0</v>
      </c>
      <c r="E161" s="207">
        <v>0</v>
      </c>
      <c r="F161" s="207">
        <v>0</v>
      </c>
      <c r="G161" s="207">
        <v>0</v>
      </c>
      <c r="H161" s="207">
        <v>0</v>
      </c>
      <c r="I161" s="207" t="e">
        <f t="shared" ref="I161:O161" si="50">I162+I163+I164</f>
        <v>#VALUE!</v>
      </c>
      <c r="J161" s="207" t="e">
        <f t="shared" si="50"/>
        <v>#VALUE!</v>
      </c>
      <c r="K161" s="207" t="e">
        <f t="shared" si="50"/>
        <v>#VALUE!</v>
      </c>
      <c r="L161" s="207" t="e">
        <f t="shared" si="50"/>
        <v>#VALUE!</v>
      </c>
      <c r="M161" s="207" t="e">
        <f t="shared" si="50"/>
        <v>#VALUE!</v>
      </c>
      <c r="N161" s="207" t="e">
        <f t="shared" si="50"/>
        <v>#VALUE!</v>
      </c>
      <c r="O161" s="208" t="e">
        <f t="shared" si="50"/>
        <v>#VALUE!</v>
      </c>
    </row>
    <row r="162" spans="1:1024">
      <c r="A162" s="348"/>
      <c r="B162" s="344" t="s">
        <v>9</v>
      </c>
      <c r="C162" s="344"/>
      <c r="D162" s="245" t="str">
        <f>Resíduos!C22</f>
        <v>Sem destinação</v>
      </c>
      <c r="E162" s="245" t="str">
        <f>Resíduos!D22</f>
        <v>Sem destinação</v>
      </c>
      <c r="F162" s="245" t="str">
        <f>Resíduos!E22</f>
        <v>Sem destinação</v>
      </c>
      <c r="G162" s="245" t="str">
        <f>Resíduos!F22</f>
        <v>Sem destinação</v>
      </c>
      <c r="H162" s="245" t="str">
        <f>Resíduos!G22</f>
        <v>Sem destinação</v>
      </c>
      <c r="I162" s="245" t="str">
        <f>Resíduos!H22</f>
        <v>Sem destinação</v>
      </c>
      <c r="J162" s="245" t="str">
        <f>Resíduos!I22</f>
        <v>Sem destinação</v>
      </c>
      <c r="K162" s="245" t="str">
        <f>Resíduos!J22</f>
        <v>Sem destinação</v>
      </c>
      <c r="L162" s="245" t="str">
        <f>Resíduos!K22</f>
        <v>Sem destinação</v>
      </c>
      <c r="M162" s="245" t="str">
        <f>Resíduos!L22</f>
        <v>Sem destinação</v>
      </c>
      <c r="N162" s="245" t="str">
        <f>Resíduos!M22</f>
        <v>Sem destinação</v>
      </c>
      <c r="O162" s="247" t="str">
        <f>Resíduos!N22</f>
        <v>Sem destinação</v>
      </c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>
      <c r="A163" s="348"/>
      <c r="B163" s="344" t="s">
        <v>18</v>
      </c>
      <c r="C163" s="344"/>
      <c r="D163" s="245" t="str">
        <f>Resíduos!C31</f>
        <v>Sem destinação</v>
      </c>
      <c r="E163" s="245" t="str">
        <f>Resíduos!D31</f>
        <v>Sem destinação</v>
      </c>
      <c r="F163" s="245" t="str">
        <f>Resíduos!E31</f>
        <v>Sem destinação</v>
      </c>
      <c r="G163" s="245" t="str">
        <f>Resíduos!F31</f>
        <v>Sem destinação</v>
      </c>
      <c r="H163" s="245" t="str">
        <f>Resíduos!G31</f>
        <v>Sem destinação</v>
      </c>
      <c r="I163" s="245" t="str">
        <f>Resíduos!H31</f>
        <v>Sem destinação</v>
      </c>
      <c r="J163" s="245" t="str">
        <f>Resíduos!I31</f>
        <v>Sem destinação</v>
      </c>
      <c r="K163" s="245" t="str">
        <f>Resíduos!J31</f>
        <v>Sem destinação</v>
      </c>
      <c r="L163" s="245" t="str">
        <f>Resíduos!K31</f>
        <v>Sem destinação</v>
      </c>
      <c r="M163" s="245" t="str">
        <f>Resíduos!L31</f>
        <v>Sem destinação</v>
      </c>
      <c r="N163" s="245" t="str">
        <f>Resíduos!M31</f>
        <v>Sem destinação</v>
      </c>
      <c r="O163" s="247" t="str">
        <f>Resíduos!N31</f>
        <v>Sem destinação</v>
      </c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>
      <c r="A164" s="348"/>
      <c r="B164" s="351" t="s">
        <v>21</v>
      </c>
      <c r="C164" s="351"/>
      <c r="D164" s="250" t="str">
        <f>Resíduos!C40</f>
        <v>Sem destinação</v>
      </c>
      <c r="E164" s="250" t="str">
        <f>Resíduos!D40</f>
        <v>Sem destinação</v>
      </c>
      <c r="F164" s="250" t="str">
        <f>Resíduos!E40</f>
        <v>Sem destinação</v>
      </c>
      <c r="G164" s="250" t="str">
        <f>Resíduos!F40</f>
        <v>Sem destinação</v>
      </c>
      <c r="H164" s="250" t="str">
        <f>Resíduos!G40</f>
        <v>Sem destinação</v>
      </c>
      <c r="I164" s="250" t="str">
        <f>Resíduos!H40</f>
        <v>Sem destinação</v>
      </c>
      <c r="J164" s="250" t="str">
        <f>Resíduos!I40</f>
        <v>Sem destinação</v>
      </c>
      <c r="K164" s="250" t="str">
        <f>Resíduos!J40</f>
        <v>Sem destinação</v>
      </c>
      <c r="L164" s="250" t="str">
        <f>Resíduos!K40</f>
        <v>Sem destinação</v>
      </c>
      <c r="M164" s="250" t="str">
        <f>Resíduos!L40</f>
        <v>Sem destinação</v>
      </c>
      <c r="N164" s="250" t="str">
        <f>Resíduos!M40</f>
        <v>Sem destinação</v>
      </c>
      <c r="O164" s="251" t="str">
        <f>Resíduos!N40</f>
        <v>Sem destinação</v>
      </c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5" customHeight="1">
      <c r="A165" s="348" t="s">
        <v>96</v>
      </c>
      <c r="B165" s="343" t="s">
        <v>195</v>
      </c>
      <c r="C165" s="343"/>
      <c r="D165" s="207">
        <v>0</v>
      </c>
      <c r="E165" s="207">
        <v>0</v>
      </c>
      <c r="F165" s="207">
        <v>0</v>
      </c>
      <c r="G165" s="207">
        <v>0</v>
      </c>
      <c r="H165" s="207">
        <v>0</v>
      </c>
      <c r="I165" s="207">
        <v>0</v>
      </c>
      <c r="J165" s="207" t="e">
        <f t="shared" ref="J165:O165" si="51">J166+J167+J168</f>
        <v>#VALUE!</v>
      </c>
      <c r="K165" s="207" t="e">
        <f t="shared" si="51"/>
        <v>#VALUE!</v>
      </c>
      <c r="L165" s="207" t="e">
        <f t="shared" si="51"/>
        <v>#VALUE!</v>
      </c>
      <c r="M165" s="207" t="e">
        <f t="shared" si="51"/>
        <v>#VALUE!</v>
      </c>
      <c r="N165" s="207" t="e">
        <f t="shared" si="51"/>
        <v>#VALUE!</v>
      </c>
      <c r="O165" s="208" t="e">
        <f t="shared" si="51"/>
        <v>#VALUE!</v>
      </c>
    </row>
    <row r="166" spans="1:1024">
      <c r="A166" s="348"/>
      <c r="B166" s="344" t="s">
        <v>9</v>
      </c>
      <c r="C166" s="344"/>
      <c r="D166" s="245" t="str">
        <f>Resíduos!C23</f>
        <v>Sem destinação</v>
      </c>
      <c r="E166" s="245" t="str">
        <f>Resíduos!D23</f>
        <v>Sem destinação</v>
      </c>
      <c r="F166" s="245" t="str">
        <f>Resíduos!E23</f>
        <v>Sem destinação</v>
      </c>
      <c r="G166" s="245" t="str">
        <f>Resíduos!F23</f>
        <v>Sem destinação</v>
      </c>
      <c r="H166" s="245" t="str">
        <f>Resíduos!G23</f>
        <v>Sem destinação</v>
      </c>
      <c r="I166" s="245" t="str">
        <f>Resíduos!H23</f>
        <v>Sem destinação</v>
      </c>
      <c r="J166" s="245" t="str">
        <f>Resíduos!I23</f>
        <v>Sem destinação</v>
      </c>
      <c r="K166" s="245" t="str">
        <f>Resíduos!J23</f>
        <v>Sem destinação</v>
      </c>
      <c r="L166" s="245" t="str">
        <f>Resíduos!K23</f>
        <v>Sem destinação</v>
      </c>
      <c r="M166" s="245" t="str">
        <f>Resíduos!L23</f>
        <v>Sem destinação</v>
      </c>
      <c r="N166" s="245" t="str">
        <f>Resíduos!M23</f>
        <v>Sem destinação</v>
      </c>
      <c r="O166" s="247" t="str">
        <f>Resíduos!N23</f>
        <v>Sem destinação</v>
      </c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>
      <c r="A167" s="348"/>
      <c r="B167" s="344" t="s">
        <v>18</v>
      </c>
      <c r="C167" s="344"/>
      <c r="D167" s="245" t="str">
        <f>Resíduos!C32</f>
        <v>Sem destinação</v>
      </c>
      <c r="E167" s="245" t="str">
        <f>Resíduos!D32</f>
        <v>Sem destinação</v>
      </c>
      <c r="F167" s="245" t="str">
        <f>Resíduos!E32</f>
        <v>Sem destinação</v>
      </c>
      <c r="G167" s="245" t="str">
        <f>Resíduos!F32</f>
        <v>Sem destinação</v>
      </c>
      <c r="H167" s="245" t="str">
        <f>Resíduos!G32</f>
        <v>Sem destinação</v>
      </c>
      <c r="I167" s="245" t="str">
        <f>Resíduos!H32</f>
        <v>Sem destinação</v>
      </c>
      <c r="J167" s="245" t="str">
        <f>Resíduos!I32</f>
        <v>Sem destinação</v>
      </c>
      <c r="K167" s="245" t="str">
        <f>Resíduos!J32</f>
        <v>Sem destinação</v>
      </c>
      <c r="L167" s="245" t="str">
        <f>Resíduos!K32</f>
        <v>Sem destinação</v>
      </c>
      <c r="M167" s="245" t="str">
        <f>Resíduos!L32</f>
        <v>Sem destinação</v>
      </c>
      <c r="N167" s="245" t="str">
        <f>Resíduos!M32</f>
        <v>Sem destinação</v>
      </c>
      <c r="O167" s="247" t="str">
        <f>Resíduos!N32</f>
        <v>Sem destinação</v>
      </c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>
      <c r="A168" s="348"/>
      <c r="B168" s="351" t="s">
        <v>21</v>
      </c>
      <c r="C168" s="351"/>
      <c r="D168" s="250" t="str">
        <f>Resíduos!C41</f>
        <v>Sem destinação</v>
      </c>
      <c r="E168" s="250" t="str">
        <f>Resíduos!D41</f>
        <v>Sem destinação</v>
      </c>
      <c r="F168" s="250" t="str">
        <f>Resíduos!E41</f>
        <v>Sem destinação</v>
      </c>
      <c r="G168" s="250" t="str">
        <f>Resíduos!F41</f>
        <v>Sem destinação</v>
      </c>
      <c r="H168" s="250" t="str">
        <f>Resíduos!G41</f>
        <v>Sem destinação</v>
      </c>
      <c r="I168" s="250" t="str">
        <f>Resíduos!H41</f>
        <v>Sem destinação</v>
      </c>
      <c r="J168" s="250" t="str">
        <f>Resíduos!I41</f>
        <v>Sem destinação</v>
      </c>
      <c r="K168" s="250" t="str">
        <f>Resíduos!J41</f>
        <v>Sem destinação</v>
      </c>
      <c r="L168" s="250" t="str">
        <f>Resíduos!K41</f>
        <v>Sem destinação</v>
      </c>
      <c r="M168" s="250" t="str">
        <f>Resíduos!L41</f>
        <v>Sem destinação</v>
      </c>
      <c r="N168" s="250" t="str">
        <f>Resíduos!M41</f>
        <v>Sem destinação</v>
      </c>
      <c r="O168" s="251" t="str">
        <f>Resíduos!N41</f>
        <v>Sem destinação</v>
      </c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5" customHeight="1">
      <c r="A169" s="348" t="s">
        <v>97</v>
      </c>
      <c r="B169" s="343" t="s">
        <v>196</v>
      </c>
      <c r="C169" s="343"/>
      <c r="D169" s="207">
        <v>0</v>
      </c>
      <c r="E169" s="207">
        <v>0</v>
      </c>
      <c r="F169" s="207">
        <v>0</v>
      </c>
      <c r="G169" s="207">
        <v>0</v>
      </c>
      <c r="H169" s="207">
        <v>0</v>
      </c>
      <c r="I169" s="207" t="e">
        <f t="shared" ref="I169:O169" si="52">I170+I171+I172</f>
        <v>#VALUE!</v>
      </c>
      <c r="J169" s="207" t="e">
        <f t="shared" si="52"/>
        <v>#VALUE!</v>
      </c>
      <c r="K169" s="207" t="e">
        <f t="shared" si="52"/>
        <v>#VALUE!</v>
      </c>
      <c r="L169" s="207" t="e">
        <f t="shared" si="52"/>
        <v>#VALUE!</v>
      </c>
      <c r="M169" s="207" t="e">
        <f t="shared" si="52"/>
        <v>#VALUE!</v>
      </c>
      <c r="N169" s="207" t="e">
        <f t="shared" si="52"/>
        <v>#VALUE!</v>
      </c>
      <c r="O169" s="208" t="e">
        <f t="shared" si="52"/>
        <v>#VALUE!</v>
      </c>
    </row>
    <row r="170" spans="1:1024">
      <c r="A170" s="348"/>
      <c r="B170" s="344" t="s">
        <v>9</v>
      </c>
      <c r="C170" s="344"/>
      <c r="D170" s="245" t="str">
        <f>Resíduos!C24</f>
        <v>Sem destinação</v>
      </c>
      <c r="E170" s="245" t="str">
        <f>Resíduos!D24</f>
        <v>Sem destinação</v>
      </c>
      <c r="F170" s="245" t="str">
        <f>Resíduos!E24</f>
        <v>Sem destinação</v>
      </c>
      <c r="G170" s="245" t="str">
        <f>Resíduos!F24</f>
        <v>Sem destinação</v>
      </c>
      <c r="H170" s="245" t="str">
        <f>Resíduos!G24</f>
        <v>Sem destinação</v>
      </c>
      <c r="I170" s="245" t="str">
        <f>Resíduos!H24</f>
        <v>Sem destinação</v>
      </c>
      <c r="J170" s="245" t="str">
        <f>Resíduos!I24</f>
        <v>Sem destinação</v>
      </c>
      <c r="K170" s="245" t="str">
        <f>Resíduos!J24</f>
        <v>Sem destinação</v>
      </c>
      <c r="L170" s="245" t="str">
        <f>Resíduos!K24</f>
        <v>Sem destinação</v>
      </c>
      <c r="M170" s="245" t="str">
        <f>Resíduos!L24</f>
        <v>Sem destinação</v>
      </c>
      <c r="N170" s="245" t="str">
        <f>Resíduos!M24</f>
        <v>Sem destinação</v>
      </c>
      <c r="O170" s="247" t="str">
        <f>Resíduos!N24</f>
        <v>Sem destinação</v>
      </c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>
      <c r="A171" s="348"/>
      <c r="B171" s="344" t="s">
        <v>18</v>
      </c>
      <c r="C171" s="344"/>
      <c r="D171" s="245" t="str">
        <f>Resíduos!C33</f>
        <v>Sem destinação</v>
      </c>
      <c r="E171" s="245" t="str">
        <f>Resíduos!D33</f>
        <v>Sem destinação</v>
      </c>
      <c r="F171" s="245" t="str">
        <f>Resíduos!E33</f>
        <v>Sem destinação</v>
      </c>
      <c r="G171" s="245" t="str">
        <f>Resíduos!F33</f>
        <v>Sem destinação</v>
      </c>
      <c r="H171" s="245" t="str">
        <f>Resíduos!G33</f>
        <v>Sem destinação</v>
      </c>
      <c r="I171" s="245" t="str">
        <f>Resíduos!H33</f>
        <v>Sem destinação</v>
      </c>
      <c r="J171" s="245" t="str">
        <f>Resíduos!I33</f>
        <v>Sem destinação</v>
      </c>
      <c r="K171" s="245" t="str">
        <f>Resíduos!J33</f>
        <v>Sem destinação</v>
      </c>
      <c r="L171" s="245" t="str">
        <f>Resíduos!K33</f>
        <v>Sem destinação</v>
      </c>
      <c r="M171" s="245" t="str">
        <f>Resíduos!L33</f>
        <v>Sem destinação</v>
      </c>
      <c r="N171" s="245" t="str">
        <f>Resíduos!M33</f>
        <v>Sem destinação</v>
      </c>
      <c r="O171" s="247" t="str">
        <f>Resíduos!N33</f>
        <v>Sem destinação</v>
      </c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>
      <c r="A172" s="348"/>
      <c r="B172" s="351" t="s">
        <v>21</v>
      </c>
      <c r="C172" s="351"/>
      <c r="D172" s="250" t="str">
        <f>Resíduos!C42</f>
        <v>Sem destinação</v>
      </c>
      <c r="E172" s="250" t="str">
        <f>Resíduos!D42</f>
        <v>Sem destinação</v>
      </c>
      <c r="F172" s="250" t="str">
        <f>Resíduos!E42</f>
        <v>Sem destinação</v>
      </c>
      <c r="G172" s="250" t="str">
        <f>Resíduos!F42</f>
        <v>Sem destinação</v>
      </c>
      <c r="H172" s="250" t="str">
        <f>Resíduos!G42</f>
        <v>Sem destinação</v>
      </c>
      <c r="I172" s="250" t="str">
        <f>Resíduos!H42</f>
        <v>Sem destinação</v>
      </c>
      <c r="J172" s="250" t="str">
        <f>Resíduos!I42</f>
        <v>Sem destinação</v>
      </c>
      <c r="K172" s="250" t="str">
        <f>Resíduos!J42</f>
        <v>Sem destinação</v>
      </c>
      <c r="L172" s="250" t="str">
        <f>Resíduos!K42</f>
        <v>Sem destinação</v>
      </c>
      <c r="M172" s="250" t="str">
        <f>Resíduos!L42</f>
        <v>Sem destinação</v>
      </c>
      <c r="N172" s="250" t="str">
        <f>Resíduos!M42</f>
        <v>Sem destinação</v>
      </c>
      <c r="O172" s="251" t="str">
        <f>Resíduos!N42</f>
        <v>Sem destinação</v>
      </c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348" t="s">
        <v>98</v>
      </c>
      <c r="B173" s="343" t="s">
        <v>197</v>
      </c>
      <c r="C173" s="343"/>
      <c r="D173" s="207">
        <v>0</v>
      </c>
      <c r="E173" s="207">
        <v>0</v>
      </c>
      <c r="F173" s="207">
        <v>0</v>
      </c>
      <c r="G173" s="207">
        <v>0</v>
      </c>
      <c r="H173" s="207">
        <v>0</v>
      </c>
      <c r="I173" s="207" t="e">
        <f t="shared" ref="I173:O173" si="53">I174+I175+I176</f>
        <v>#VALUE!</v>
      </c>
      <c r="J173" s="207" t="e">
        <f t="shared" si="53"/>
        <v>#VALUE!</v>
      </c>
      <c r="K173" s="207" t="e">
        <f t="shared" si="53"/>
        <v>#VALUE!</v>
      </c>
      <c r="L173" s="207" t="e">
        <f t="shared" si="53"/>
        <v>#VALUE!</v>
      </c>
      <c r="M173" s="207" t="e">
        <f t="shared" si="53"/>
        <v>#VALUE!</v>
      </c>
      <c r="N173" s="207" t="e">
        <f t="shared" si="53"/>
        <v>#VALUE!</v>
      </c>
      <c r="O173" s="208" t="e">
        <f t="shared" si="53"/>
        <v>#VALUE!</v>
      </c>
    </row>
    <row r="174" spans="1:1024">
      <c r="A174" s="348"/>
      <c r="B174" s="344" t="s">
        <v>9</v>
      </c>
      <c r="C174" s="344"/>
      <c r="D174" s="245" t="str">
        <f>Resíduos!C25</f>
        <v>Sem destinação</v>
      </c>
      <c r="E174" s="245">
        <f>Resíduos!D25</f>
        <v>200</v>
      </c>
      <c r="F174" s="245" t="str">
        <f>Resíduos!E25</f>
        <v>Sem destinação</v>
      </c>
      <c r="G174" s="245" t="str">
        <f>Resíduos!F25</f>
        <v>Sem destinação</v>
      </c>
      <c r="H174" s="245" t="str">
        <f>Resíduos!G25</f>
        <v>Sem destinação</v>
      </c>
      <c r="I174" s="245" t="str">
        <f>Resíduos!H25</f>
        <v>Sem destinação</v>
      </c>
      <c r="J174" s="245" t="str">
        <f>Resíduos!I25</f>
        <v>Sem destinação</v>
      </c>
      <c r="K174" s="245" t="str">
        <f>Resíduos!J25</f>
        <v>Sem destinação</v>
      </c>
      <c r="L174" s="245" t="str">
        <f>Resíduos!K25</f>
        <v>Sem destinação</v>
      </c>
      <c r="M174" s="245" t="str">
        <f>Resíduos!L25</f>
        <v>Sem destinação</v>
      </c>
      <c r="N174" s="245" t="str">
        <f>Resíduos!M25</f>
        <v>Sem destinação</v>
      </c>
      <c r="O174" s="247" t="str">
        <f>Resíduos!N25</f>
        <v>Sem destinação</v>
      </c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>
      <c r="A175" s="348"/>
      <c r="B175" s="344" t="s">
        <v>18</v>
      </c>
      <c r="C175" s="344"/>
      <c r="D175" s="245" t="str">
        <f>Resíduos!C34</f>
        <v>Sem destinação</v>
      </c>
      <c r="E175" s="245" t="str">
        <f>Resíduos!D34</f>
        <v>Sem destinação</v>
      </c>
      <c r="F175" s="245" t="str">
        <f>Resíduos!E34</f>
        <v>Sem destinação</v>
      </c>
      <c r="G175" s="245" t="str">
        <f>Resíduos!F34</f>
        <v>Sem destinação</v>
      </c>
      <c r="H175" s="245" t="str">
        <f>Resíduos!G34</f>
        <v>Sem destinação</v>
      </c>
      <c r="I175" s="245" t="str">
        <f>Resíduos!H34</f>
        <v>Sem destinação</v>
      </c>
      <c r="J175" s="245" t="str">
        <f>Resíduos!I34</f>
        <v>Sem destinação</v>
      </c>
      <c r="K175" s="245" t="str">
        <f>Resíduos!J34</f>
        <v>Sem destinação</v>
      </c>
      <c r="L175" s="245" t="str">
        <f>Resíduos!K34</f>
        <v>Sem destinação</v>
      </c>
      <c r="M175" s="245" t="str">
        <f>Resíduos!L34</f>
        <v>Sem destinação</v>
      </c>
      <c r="N175" s="245" t="str">
        <f>Resíduos!M34</f>
        <v>Sem destinação</v>
      </c>
      <c r="O175" s="247" t="str">
        <f>Resíduos!N34</f>
        <v>Sem destinação</v>
      </c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>
      <c r="A176" s="348"/>
      <c r="B176" s="351" t="s">
        <v>21</v>
      </c>
      <c r="C176" s="351"/>
      <c r="D176" s="250" t="str">
        <f>Resíduos!C43</f>
        <v>Sem destinação</v>
      </c>
      <c r="E176" s="250" t="str">
        <f>Resíduos!D43</f>
        <v>Sem destinação</v>
      </c>
      <c r="F176" s="250" t="str">
        <f>Resíduos!E43</f>
        <v>Sem destinação</v>
      </c>
      <c r="G176" s="250" t="str">
        <f>Resíduos!F43</f>
        <v>Sem destinação</v>
      </c>
      <c r="H176" s="250" t="str">
        <f>Resíduos!G43</f>
        <v>Sem destinação</v>
      </c>
      <c r="I176" s="250" t="str">
        <f>Resíduos!H43</f>
        <v>Sem destinação</v>
      </c>
      <c r="J176" s="250" t="str">
        <f>Resíduos!I43</f>
        <v>Sem destinação</v>
      </c>
      <c r="K176" s="250" t="str">
        <f>Resíduos!J43</f>
        <v>Sem destinação</v>
      </c>
      <c r="L176" s="250" t="str">
        <f>Resíduos!K43</f>
        <v>Sem destinação</v>
      </c>
      <c r="M176" s="250" t="str">
        <f>Resíduos!L43</f>
        <v>Sem destinação</v>
      </c>
      <c r="N176" s="250" t="str">
        <f>Resíduos!M43</f>
        <v>Sem destinação</v>
      </c>
      <c r="O176" s="251" t="str">
        <f>Resíduos!N43</f>
        <v>Sem destinação</v>
      </c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30" customHeight="1">
      <c r="A177" s="348" t="s">
        <v>99</v>
      </c>
      <c r="B177" s="343" t="s">
        <v>198</v>
      </c>
      <c r="C177" s="343"/>
      <c r="D177" s="207">
        <v>0</v>
      </c>
      <c r="E177" s="207">
        <v>0</v>
      </c>
      <c r="F177" s="252">
        <f t="shared" ref="F177:O177" si="54">F178</f>
        <v>0.2</v>
      </c>
      <c r="G177" s="252" t="str">
        <f t="shared" si="54"/>
        <v>Sem destinação</v>
      </c>
      <c r="H177" s="252" t="str">
        <f t="shared" si="54"/>
        <v>Sem destinação</v>
      </c>
      <c r="I177" s="252" t="str">
        <f t="shared" si="54"/>
        <v>Sem destinação</v>
      </c>
      <c r="J177" s="252" t="str">
        <f t="shared" si="54"/>
        <v>Sem destinação</v>
      </c>
      <c r="K177" s="252" t="str">
        <f t="shared" si="54"/>
        <v>Sem destinação</v>
      </c>
      <c r="L177" s="252" t="str">
        <f t="shared" si="54"/>
        <v>Sem destinação</v>
      </c>
      <c r="M177" s="252">
        <f t="shared" si="54"/>
        <v>0</v>
      </c>
      <c r="N177" s="252">
        <f t="shared" si="54"/>
        <v>0</v>
      </c>
      <c r="O177" s="252">
        <f t="shared" si="54"/>
        <v>0</v>
      </c>
    </row>
    <row r="178" spans="1:1024">
      <c r="A178" s="348"/>
      <c r="B178" s="344" t="s">
        <v>9</v>
      </c>
      <c r="C178" s="344"/>
      <c r="D178" s="245">
        <f>Resíduos!C26</f>
        <v>0.42</v>
      </c>
      <c r="E178" s="245">
        <f>Resíduos!D26</f>
        <v>4.8250000000000002</v>
      </c>
      <c r="F178" s="246">
        <f>Resíduos!E26</f>
        <v>0.2</v>
      </c>
      <c r="G178" s="246" t="str">
        <f>Resíduos!F26</f>
        <v>Sem destinação</v>
      </c>
      <c r="H178" s="246" t="str">
        <f>Resíduos!G26</f>
        <v>Sem destinação</v>
      </c>
      <c r="I178" s="246" t="str">
        <f>Resíduos!H26</f>
        <v>Sem destinação</v>
      </c>
      <c r="J178" s="246" t="str">
        <f>Resíduos!I26</f>
        <v>Sem destinação</v>
      </c>
      <c r="K178" s="246" t="str">
        <f>Resíduos!J26</f>
        <v>Sem destinação</v>
      </c>
      <c r="L178" s="246" t="str">
        <f>Resíduos!K26</f>
        <v>Sem destinação</v>
      </c>
      <c r="M178" s="246">
        <f>Resíduos!L26</f>
        <v>0</v>
      </c>
      <c r="N178" s="246">
        <f>Resíduos!M26</f>
        <v>0</v>
      </c>
      <c r="O178" s="253">
        <f>Resíduos!N26</f>
        <v>0</v>
      </c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>
      <c r="A179" s="348"/>
      <c r="B179" s="344" t="s">
        <v>18</v>
      </c>
      <c r="C179" s="344"/>
      <c r="D179" s="245" t="str">
        <f>Resíduos!C35</f>
        <v>Sem destinação</v>
      </c>
      <c r="E179" s="245" t="str">
        <f>Resíduos!D35</f>
        <v>Sem destinação</v>
      </c>
      <c r="F179" s="245" t="str">
        <f>Resíduos!E35</f>
        <v>Sem destinação</v>
      </c>
      <c r="G179" s="245" t="str">
        <f>Resíduos!F35</f>
        <v>Sem destinação</v>
      </c>
      <c r="H179" s="245" t="str">
        <f>Resíduos!G35</f>
        <v>Sem destinação</v>
      </c>
      <c r="I179" s="245" t="str">
        <f>Resíduos!H35</f>
        <v>Sem destinação</v>
      </c>
      <c r="J179" s="245" t="str">
        <f>Resíduos!I35</f>
        <v>Sem destinação</v>
      </c>
      <c r="K179" s="245" t="str">
        <f>Resíduos!J35</f>
        <v>Sem destinação</v>
      </c>
      <c r="L179" s="245" t="str">
        <f>Resíduos!K35</f>
        <v>Sem destinação</v>
      </c>
      <c r="M179" s="245" t="str">
        <f>Resíduos!L35</f>
        <v>Sem destinação</v>
      </c>
      <c r="N179" s="245" t="str">
        <f>Resíduos!M35</f>
        <v>Sem destinação</v>
      </c>
      <c r="O179" s="247" t="str">
        <f>Resíduos!N35</f>
        <v>Sem destinação</v>
      </c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>
      <c r="A180" s="348"/>
      <c r="B180" s="351" t="s">
        <v>21</v>
      </c>
      <c r="C180" s="351"/>
      <c r="D180" s="250" t="str">
        <f>Resíduos!C44</f>
        <v>Sem destinação</v>
      </c>
      <c r="E180" s="250" t="str">
        <f>Resíduos!D44</f>
        <v>Sem destinação</v>
      </c>
      <c r="F180" s="250" t="str">
        <f>Resíduos!E44</f>
        <v>Sem destinação</v>
      </c>
      <c r="G180" s="250" t="str">
        <f>Resíduos!F44</f>
        <v>Sem destinação</v>
      </c>
      <c r="H180" s="250" t="str">
        <f>Resíduos!G44</f>
        <v>Sem destinação</v>
      </c>
      <c r="I180" s="250" t="str">
        <f>Resíduos!H44</f>
        <v>Sem destinação</v>
      </c>
      <c r="J180" s="250" t="str">
        <f>Resíduos!I44</f>
        <v>Sem destinação</v>
      </c>
      <c r="K180" s="250" t="str">
        <f>Resíduos!J44</f>
        <v>Sem destinação</v>
      </c>
      <c r="L180" s="250" t="str">
        <f>Resíduos!K44</f>
        <v>Sem destinação</v>
      </c>
      <c r="M180" s="250" t="str">
        <f>Resíduos!L44</f>
        <v>Sem destinação</v>
      </c>
      <c r="N180" s="250" t="str">
        <f>Resíduos!M44</f>
        <v>Sem destinação</v>
      </c>
      <c r="O180" s="251" t="str">
        <f>Resíduos!N44</f>
        <v>Sem destinação</v>
      </c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30" customHeight="1">
      <c r="A181" s="348" t="s">
        <v>100</v>
      </c>
      <c r="B181" s="343" t="s">
        <v>199</v>
      </c>
      <c r="C181" s="343"/>
      <c r="D181" s="252">
        <f t="shared" ref="D181:O181" si="55">D145+D149+D153+D157+D161+D165+D169+D173+D177</f>
        <v>0</v>
      </c>
      <c r="E181" s="252">
        <f t="shared" si="55"/>
        <v>0.53</v>
      </c>
      <c r="F181" s="252">
        <f t="shared" si="55"/>
        <v>0.2</v>
      </c>
      <c r="G181" s="252" t="e">
        <f t="shared" si="55"/>
        <v>#VALUE!</v>
      </c>
      <c r="H181" s="252" t="e">
        <f t="shared" si="55"/>
        <v>#VALUE!</v>
      </c>
      <c r="I181" s="252" t="e">
        <f t="shared" si="55"/>
        <v>#VALUE!</v>
      </c>
      <c r="J181" s="252" t="e">
        <f t="shared" si="55"/>
        <v>#VALUE!</v>
      </c>
      <c r="K181" s="252" t="e">
        <f t="shared" si="55"/>
        <v>#VALUE!</v>
      </c>
      <c r="L181" s="252" t="e">
        <f t="shared" si="55"/>
        <v>#VALUE!</v>
      </c>
      <c r="M181" s="252" t="e">
        <f t="shared" si="55"/>
        <v>#VALUE!</v>
      </c>
      <c r="N181" s="252" t="e">
        <f t="shared" si="55"/>
        <v>#VALUE!</v>
      </c>
      <c r="O181" s="252" t="e">
        <f t="shared" si="55"/>
        <v>#VALUE!</v>
      </c>
    </row>
    <row r="182" spans="1:1024">
      <c r="A182" s="348"/>
      <c r="B182" s="344" t="s">
        <v>9</v>
      </c>
      <c r="C182" s="344"/>
      <c r="D182" s="245">
        <v>0</v>
      </c>
      <c r="E182" s="245">
        <v>530</v>
      </c>
      <c r="F182" s="245" t="str">
        <f>Resíduos!E38</f>
        <v>Sem destinação</v>
      </c>
      <c r="G182" s="245" t="str">
        <f>Resíduos!F38</f>
        <v>Sem destinação</v>
      </c>
      <c r="H182" s="245" t="str">
        <f>Resíduos!G38</f>
        <v>Sem destinação</v>
      </c>
      <c r="I182" s="245" t="e">
        <f t="shared" ref="I182:O184" si="56">I146+I150+I154+I158+I162+I166+I170+I174+I178</f>
        <v>#VALUE!</v>
      </c>
      <c r="J182" s="245" t="e">
        <f t="shared" si="56"/>
        <v>#VALUE!</v>
      </c>
      <c r="K182" s="245" t="e">
        <f t="shared" si="56"/>
        <v>#VALUE!</v>
      </c>
      <c r="L182" s="245" t="e">
        <f t="shared" si="56"/>
        <v>#VALUE!</v>
      </c>
      <c r="M182" s="245" t="e">
        <f t="shared" si="56"/>
        <v>#VALUE!</v>
      </c>
      <c r="N182" s="245" t="e">
        <f t="shared" si="56"/>
        <v>#VALUE!</v>
      </c>
      <c r="O182" s="247" t="e">
        <f t="shared" si="56"/>
        <v>#VALUE!</v>
      </c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>
      <c r="A183" s="348"/>
      <c r="B183" s="344" t="s">
        <v>18</v>
      </c>
      <c r="C183" s="344"/>
      <c r="D183" s="245" t="str">
        <f>Resíduos!C39</f>
        <v>Sem destinação</v>
      </c>
      <c r="E183" s="245" t="str">
        <f>Resíduos!D39</f>
        <v>Sem destinação</v>
      </c>
      <c r="F183" s="245" t="str">
        <f>Resíduos!E39</f>
        <v>Sem destinação</v>
      </c>
      <c r="G183" s="245" t="str">
        <f>Resíduos!F39</f>
        <v>Sem destinação</v>
      </c>
      <c r="H183" s="245" t="str">
        <f>Resíduos!G39</f>
        <v>Sem destinação</v>
      </c>
      <c r="I183" s="245" t="e">
        <f t="shared" si="56"/>
        <v>#VALUE!</v>
      </c>
      <c r="J183" s="245" t="e">
        <f t="shared" si="56"/>
        <v>#VALUE!</v>
      </c>
      <c r="K183" s="245" t="e">
        <f t="shared" si="56"/>
        <v>#VALUE!</v>
      </c>
      <c r="L183" s="245" t="e">
        <f t="shared" si="56"/>
        <v>#VALUE!</v>
      </c>
      <c r="M183" s="245" t="e">
        <f t="shared" si="56"/>
        <v>#VALUE!</v>
      </c>
      <c r="N183" s="245" t="e">
        <f t="shared" si="56"/>
        <v>#VALUE!</v>
      </c>
      <c r="O183" s="247" t="e">
        <f t="shared" si="56"/>
        <v>#VALUE!</v>
      </c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>
      <c r="A184" s="348"/>
      <c r="B184" s="351" t="s">
        <v>21</v>
      </c>
      <c r="C184" s="351"/>
      <c r="D184" s="245" t="str">
        <f>Resíduos!C40</f>
        <v>Sem destinação</v>
      </c>
      <c r="E184" s="245" t="str">
        <f>Resíduos!D40</f>
        <v>Sem destinação</v>
      </c>
      <c r="F184" s="245" t="str">
        <f>Resíduos!E40</f>
        <v>Sem destinação</v>
      </c>
      <c r="G184" s="245" t="str">
        <f>Resíduos!F40</f>
        <v>Sem destinação</v>
      </c>
      <c r="H184" s="245" t="str">
        <f>Resíduos!G40</f>
        <v>Sem destinação</v>
      </c>
      <c r="I184" s="250" t="e">
        <f t="shared" si="56"/>
        <v>#VALUE!</v>
      </c>
      <c r="J184" s="250" t="e">
        <f t="shared" si="56"/>
        <v>#VALUE!</v>
      </c>
      <c r="K184" s="250" t="e">
        <f t="shared" si="56"/>
        <v>#VALUE!</v>
      </c>
      <c r="L184" s="250" t="e">
        <f t="shared" si="56"/>
        <v>#VALUE!</v>
      </c>
      <c r="M184" s="250" t="e">
        <f t="shared" si="56"/>
        <v>#VALUE!</v>
      </c>
      <c r="N184" s="250" t="e">
        <f t="shared" si="56"/>
        <v>#VALUE!</v>
      </c>
      <c r="O184" s="251" t="e">
        <f t="shared" si="56"/>
        <v>#VALUE!</v>
      </c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s="1" customFormat="1" ht="15" customHeight="1">
      <c r="A185" s="348" t="s">
        <v>124</v>
      </c>
      <c r="B185" s="343" t="s">
        <v>200</v>
      </c>
      <c r="C185" s="343"/>
      <c r="D185" s="254">
        <f>Telefonia!C14/Telefonia!B14</f>
        <v>5.4338364779874215</v>
      </c>
      <c r="E185" s="254">
        <f>Telefonia!E14/Telefonia!D14</f>
        <v>5.5838993710691822</v>
      </c>
      <c r="F185" s="254">
        <f>Telefonia!G14/Telefonia!F14</f>
        <v>9.324842767295598</v>
      </c>
      <c r="G185" s="254">
        <f>Telefonia!I14/Telefonia!H14</f>
        <v>10.458616352201258</v>
      </c>
      <c r="H185" s="254">
        <f>Telefonia!K14/Telefonia!J14</f>
        <v>14.642264150943399</v>
      </c>
      <c r="I185" s="254">
        <f>Telefonia!M14/Telefonia!L14</f>
        <v>10.719496855345913</v>
      </c>
      <c r="J185" s="254">
        <f>Telefonia!C22/Telefonia!B22</f>
        <v>13.14817610062893</v>
      </c>
      <c r="K185" s="254">
        <f>Telefonia!E22/Telefonia!D22</f>
        <v>11.180440251572328</v>
      </c>
      <c r="L185" s="254">
        <f>Telefonia!G22/Telefonia!F22</f>
        <v>6.5473584905660376</v>
      </c>
      <c r="M185" s="254">
        <f>Telefonia!I22/Telefonia!H22</f>
        <v>6.0588050314465409</v>
      </c>
      <c r="N185" s="254">
        <f>Telefonia!K22/Telefonia!J22</f>
        <v>5.3776100628930816</v>
      </c>
      <c r="O185" s="255">
        <f>Telefonia!M22/Telefonia!L22</f>
        <v>7.1997484276729562</v>
      </c>
    </row>
    <row r="186" spans="1:1024">
      <c r="A186" s="348"/>
      <c r="B186" s="344" t="s">
        <v>9</v>
      </c>
      <c r="C186" s="344"/>
      <c r="D186" s="256">
        <f>Telefonia!C11/Telefonia!B11</f>
        <v>4.3732692307692309</v>
      </c>
      <c r="E186" s="256">
        <f>Telefonia!E11/Telefonia!D11</f>
        <v>4.8052884615384617</v>
      </c>
      <c r="F186" s="257">
        <f>Telefonia!G11/Telefonia!F11</f>
        <v>11.312692307692307</v>
      </c>
      <c r="G186" s="257">
        <f>Telefonia!I11/Telefonia!H11</f>
        <v>14.136634615384615</v>
      </c>
      <c r="H186" s="257">
        <f>Telefonia!K11/Telefonia!J11</f>
        <v>19.59346153846154</v>
      </c>
      <c r="I186" s="257">
        <f>Telefonia!M11/Telefonia!L11</f>
        <v>14.644134615384615</v>
      </c>
      <c r="J186" s="257">
        <f>Telefonia!C19/Telefonia!B19</f>
        <v>17.021538461538462</v>
      </c>
      <c r="K186" s="257">
        <f>Telefonia!E11/Telefonia!D11</f>
        <v>4.8052884615384617</v>
      </c>
      <c r="L186" s="257">
        <f>Telefonia!G11/Telefonia!F11</f>
        <v>11.312692307692307</v>
      </c>
      <c r="M186" s="257">
        <f>Telefonia!I11/Telefonia!H11</f>
        <v>14.136634615384615</v>
      </c>
      <c r="N186" s="257">
        <f>Telefonia!K11/Telefonia!J11</f>
        <v>19.59346153846154</v>
      </c>
      <c r="O186" s="258">
        <f>Telefonia!M11/Telefonia!L11</f>
        <v>14.644134615384615</v>
      </c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>
      <c r="A187" s="348"/>
      <c r="B187" s="344" t="s">
        <v>18</v>
      </c>
      <c r="C187" s="344"/>
      <c r="D187" s="256">
        <f>Telefonia!C12/Telefonia!B12</f>
        <v>2.4302564102564101</v>
      </c>
      <c r="E187" s="256">
        <f>Telefonia!E12/Telefonia!D12</f>
        <v>2.5082051282051281</v>
      </c>
      <c r="F187" s="257">
        <f>Telefonia!G12/Telefonia!F12</f>
        <v>2.8010256410256411</v>
      </c>
      <c r="G187" s="257">
        <f>Telefonia!I12/Telefonia!H12</f>
        <v>3.2753846153846151</v>
      </c>
      <c r="H187" s="257">
        <f>Telefonia!K12/Telefonia!J12</f>
        <v>4.6415384615384614</v>
      </c>
      <c r="I187" s="257">
        <f>Telefonia!M12/Telefonia!L12</f>
        <v>3.362051282051282</v>
      </c>
      <c r="J187" s="257">
        <f>Telefonia!C20/Telefonia!B20</f>
        <v>6.8343589743589748</v>
      </c>
      <c r="K187" s="257">
        <f>Telefonia!E12/Telefonia!D12</f>
        <v>2.5082051282051281</v>
      </c>
      <c r="L187" s="257">
        <f>Telefonia!G12/Telefonia!F12</f>
        <v>2.8010256410256411</v>
      </c>
      <c r="M187" s="257">
        <f>Telefonia!I12/Telefonia!H12</f>
        <v>3.2753846153846151</v>
      </c>
      <c r="N187" s="257">
        <f>Telefonia!K12/Telefonia!J12</f>
        <v>4.6415384615384614</v>
      </c>
      <c r="O187" s="258">
        <f>Telefonia!M12/Telefonia!L12</f>
        <v>3.362051282051282</v>
      </c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>
      <c r="A188" s="348"/>
      <c r="B188" s="351" t="s">
        <v>21</v>
      </c>
      <c r="C188" s="351"/>
      <c r="D188" s="259">
        <f>Telefonia!C13/Telefonia!B13</f>
        <v>19.64875</v>
      </c>
      <c r="E188" s="259">
        <f>Telefonia!E13/Telefonia!D13</f>
        <v>18.141874999999999</v>
      </c>
      <c r="F188" s="260">
        <f>Telefonia!G13/Telefonia!F13</f>
        <v>12.305624999999999</v>
      </c>
      <c r="G188" s="260">
        <f>Telefonia!I13/Telefonia!H13</f>
        <v>4.0606249999999999</v>
      </c>
      <c r="H188" s="260">
        <f>Telefonia!K13/Telefonia!J13</f>
        <v>6.8362499999999997</v>
      </c>
      <c r="I188" s="260">
        <f>Telefonia!M13/Telefonia!L13</f>
        <v>3.1431249999999999</v>
      </c>
      <c r="J188" s="260">
        <f>Telefonia!C21/Telefonia!B21</f>
        <v>3.3612500000000001</v>
      </c>
      <c r="K188" s="260">
        <f>Telefonia!E13/Telefonia!D13</f>
        <v>18.141874999999999</v>
      </c>
      <c r="L188" s="260">
        <f>Telefonia!G13/Telefonia!F13</f>
        <v>12.305624999999999</v>
      </c>
      <c r="M188" s="260">
        <f>Telefonia!I13/Telefonia!H13</f>
        <v>4.0606249999999999</v>
      </c>
      <c r="N188" s="260">
        <f>Telefonia!K13/Telefonia!J13</f>
        <v>6.8362499999999997</v>
      </c>
      <c r="O188" s="261">
        <f>Telefonia!M13/Telefonia!L13</f>
        <v>3.1431249999999999</v>
      </c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s="1" customFormat="1" ht="15" customHeight="1">
      <c r="A189" s="348" t="s">
        <v>129</v>
      </c>
      <c r="B189" s="343" t="s">
        <v>200</v>
      </c>
      <c r="C189" s="343"/>
      <c r="D189" s="262">
        <f>Telefonia!C35/Telefonia!B35</f>
        <v>71.206249999999997</v>
      </c>
      <c r="E189" s="262">
        <f>Telefonia!E35/Telefonia!D35</f>
        <v>68.564999999999998</v>
      </c>
      <c r="F189" s="263">
        <f>Telefonia!G35/Telefonia!F35</f>
        <v>67.412499999999994</v>
      </c>
      <c r="G189" s="263">
        <f>Telefonia!I35/Telefonia!H35</f>
        <v>73.61</v>
      </c>
      <c r="H189" s="263">
        <f>Telefonia!K35/Telefonia!J35</f>
        <v>82.072499999999991</v>
      </c>
      <c r="I189" s="263">
        <f>Telefonia!M35/Telefonia!L35</f>
        <v>112.5325</v>
      </c>
      <c r="J189" s="263">
        <f>Telefonia!C43/Telefonia!B43</f>
        <v>125.39750000000001</v>
      </c>
      <c r="K189" s="263">
        <f>Telefonia!E43/Telefonia!D43</f>
        <v>122.8725</v>
      </c>
      <c r="L189" s="263">
        <f>Telefonia!G43/Telefonia!F43</f>
        <v>121.1675</v>
      </c>
      <c r="M189" s="263">
        <f>Telefonia!I43/Telefonia!H43</f>
        <v>145.10750000000002</v>
      </c>
      <c r="N189" s="263">
        <f>Telefonia!K43/Telefonia!J43</f>
        <v>198.28874999999999</v>
      </c>
      <c r="O189" s="264">
        <f>Telefonia!M43/Telefonia!L43</f>
        <v>190.59625</v>
      </c>
    </row>
    <row r="190" spans="1:1024">
      <c r="A190" s="348"/>
      <c r="B190" s="344" t="s">
        <v>9</v>
      </c>
      <c r="C190" s="344"/>
      <c r="D190" s="256">
        <f>Telefonia!C32/Telefonia!B32</f>
        <v>74.042500000000004</v>
      </c>
      <c r="E190" s="256">
        <f>Telefonia!E32/Telefonia!D32</f>
        <v>69.862499999999997</v>
      </c>
      <c r="F190" s="236">
        <f>Telefonia!G32/Telefonia!F32</f>
        <v>67.064999999999998</v>
      </c>
      <c r="G190" s="236">
        <f>Telefonia!I32/Telefonia!H32</f>
        <v>70.257499999999993</v>
      </c>
      <c r="H190" s="236">
        <f>Telefonia!K32/Telefonia!J32</f>
        <v>80.217500000000001</v>
      </c>
      <c r="I190" s="236">
        <f>Telefonia!M32/Telefonia!L32</f>
        <v>118.6875</v>
      </c>
      <c r="J190" s="236">
        <f>Telefonia!C40/Telefonia!B40</f>
        <v>113.995</v>
      </c>
      <c r="K190" s="236">
        <f>Telefonia!E40/Telefonia!D40</f>
        <v>100.345</v>
      </c>
      <c r="L190" s="236">
        <f>Telefonia!G40/Telefonia!F40</f>
        <v>90.73</v>
      </c>
      <c r="M190" s="236">
        <f>Telefonia!I40/Telefonia!H40</f>
        <v>125.66</v>
      </c>
      <c r="N190" s="236">
        <f>Telefonia!K40/Telefonia!J40</f>
        <v>212.04249999999999</v>
      </c>
      <c r="O190" s="237">
        <f>Telefonia!M40/Telefonia!L40</f>
        <v>201.755</v>
      </c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>
      <c r="A191" s="348"/>
      <c r="B191" s="344" t="s">
        <v>18</v>
      </c>
      <c r="C191" s="344"/>
      <c r="D191" s="256">
        <f>Telefonia!C33/Telefonia!B33</f>
        <v>66.73</v>
      </c>
      <c r="E191" s="256">
        <f>Telefonia!E33/Telefonia!D33</f>
        <v>64.569999999999993</v>
      </c>
      <c r="F191" s="236">
        <f>Telefonia!G33/Telefonia!F33</f>
        <v>65.334999999999994</v>
      </c>
      <c r="G191" s="236">
        <f>Telefonia!I33/Telefonia!H33</f>
        <v>66.12</v>
      </c>
      <c r="H191" s="236">
        <f>Telefonia!K33/Telefonia!J33</f>
        <v>80.724999999999994</v>
      </c>
      <c r="I191" s="236">
        <f>Telefonia!M33/Telefonia!L33</f>
        <v>122.32</v>
      </c>
      <c r="J191" s="236">
        <f>Telefonia!C41/Telefonia!B41</f>
        <v>161.715</v>
      </c>
      <c r="K191" s="236">
        <f>Telefonia!E41/Telefonia!D41</f>
        <v>164.745</v>
      </c>
      <c r="L191" s="236">
        <f>Telefonia!G41/Telefonia!F41</f>
        <v>186.89</v>
      </c>
      <c r="M191" s="236">
        <f>Telefonia!I41/Telefonia!H41</f>
        <v>211.91</v>
      </c>
      <c r="N191" s="236">
        <f>Telefonia!K41/Telefonia!J41</f>
        <v>224.98500000000001</v>
      </c>
      <c r="O191" s="237">
        <f>Telefonia!M41/Telefonia!L41</f>
        <v>219.17</v>
      </c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>
      <c r="A192" s="348"/>
      <c r="B192" s="351" t="s">
        <v>21</v>
      </c>
      <c r="C192" s="351"/>
      <c r="D192" s="259">
        <f>Telefonia!C34/Telefonia!B34</f>
        <v>70.010000000000005</v>
      </c>
      <c r="E192" s="259">
        <f>Telefonia!E34/Telefonia!D34</f>
        <v>69.965000000000003</v>
      </c>
      <c r="F192" s="238">
        <f>Telefonia!G34/Telefonia!F34</f>
        <v>70.185000000000002</v>
      </c>
      <c r="G192" s="238">
        <f>Telefonia!I34/Telefonia!H34</f>
        <v>87.805000000000007</v>
      </c>
      <c r="H192" s="238">
        <f>Telefonia!K34/Telefonia!J34</f>
        <v>87.13</v>
      </c>
      <c r="I192" s="238">
        <f>Telefonia!M34/Telefonia!L34</f>
        <v>90.435000000000002</v>
      </c>
      <c r="J192" s="238">
        <f>Telefonia!C42/Telefonia!B42</f>
        <v>111.88500000000001</v>
      </c>
      <c r="K192" s="238">
        <f>Telefonia!E42/Telefonia!D42</f>
        <v>126.05500000000001</v>
      </c>
      <c r="L192" s="238">
        <f>Telefonia!G42/Telefonia!F42</f>
        <v>116.32</v>
      </c>
      <c r="M192" s="238">
        <f>Telefonia!I42/Telefonia!H42</f>
        <v>117.2</v>
      </c>
      <c r="N192" s="238">
        <f>Telefonia!K42/Telefonia!J42</f>
        <v>144.08500000000001</v>
      </c>
      <c r="O192" s="239">
        <f>Telefonia!M42/Telefonia!L42</f>
        <v>139.70500000000001</v>
      </c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s="1" customFormat="1" ht="15" customHeight="1">
      <c r="A193" s="348" t="s">
        <v>125</v>
      </c>
      <c r="B193" s="343" t="s">
        <v>201</v>
      </c>
      <c r="C193" s="343"/>
      <c r="D193" s="254">
        <f>Telefonia!C14</f>
        <v>863.98</v>
      </c>
      <c r="E193" s="254">
        <f>Telefonia!E14</f>
        <v>887.83999999999992</v>
      </c>
      <c r="F193" s="254">
        <f>Telefonia!G14</f>
        <v>1482.65</v>
      </c>
      <c r="G193" s="254">
        <f>Telefonia!I14</f>
        <v>1662.92</v>
      </c>
      <c r="H193" s="254">
        <f>Telefonia!K14</f>
        <v>2328.1200000000003</v>
      </c>
      <c r="I193" s="254">
        <f>Telefonia!M14</f>
        <v>1704.4</v>
      </c>
      <c r="J193" s="254">
        <f>Telefonia!C22</f>
        <v>2090.56</v>
      </c>
      <c r="K193" s="254">
        <f>Telefonia!E22</f>
        <v>1777.69</v>
      </c>
      <c r="L193" s="254">
        <f>Telefonia!G22</f>
        <v>1041.03</v>
      </c>
      <c r="M193" s="254">
        <f>Telefonia!I22</f>
        <v>963.35</v>
      </c>
      <c r="N193" s="254">
        <f>Telefonia!K22</f>
        <v>855.04</v>
      </c>
      <c r="O193" s="255">
        <f>Telefonia!M22</f>
        <v>1144.76</v>
      </c>
    </row>
    <row r="194" spans="1:1024">
      <c r="A194" s="348"/>
      <c r="B194" s="344" t="s">
        <v>9</v>
      </c>
      <c r="C194" s="344"/>
      <c r="D194" s="240">
        <f>Telefonia!C11</f>
        <v>454.82</v>
      </c>
      <c r="E194" s="240">
        <f>Telefonia!E11</f>
        <v>499.75</v>
      </c>
      <c r="F194" s="240">
        <f>Telefonia!G11</f>
        <v>1176.52</v>
      </c>
      <c r="G194" s="240">
        <f>Telefonia!I11</f>
        <v>1470.21</v>
      </c>
      <c r="H194" s="240">
        <f>Telefonia!K11</f>
        <v>2037.72</v>
      </c>
      <c r="I194" s="240">
        <f>Telefonia!M11</f>
        <v>1522.99</v>
      </c>
      <c r="J194" s="240">
        <f>Telefonia!C19</f>
        <v>1770.24</v>
      </c>
      <c r="K194" s="240">
        <f>Telefonia!E19</f>
        <v>1570.67</v>
      </c>
      <c r="L194" s="240">
        <f>Telefonia!G19</f>
        <v>872.87</v>
      </c>
      <c r="M194" s="240">
        <f>Telefonia!I19</f>
        <v>676.24</v>
      </c>
      <c r="N194" s="240">
        <f>Telefonia!K19</f>
        <v>607.25</v>
      </c>
      <c r="O194" s="242">
        <f>Telefonia!M19</f>
        <v>859.93</v>
      </c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>
      <c r="A195" s="348"/>
      <c r="B195" s="344" t="s">
        <v>18</v>
      </c>
      <c r="C195" s="344"/>
      <c r="D195" s="240">
        <f>Telefonia!C12</f>
        <v>94.78</v>
      </c>
      <c r="E195" s="240">
        <f>Telefonia!E12</f>
        <v>97.82</v>
      </c>
      <c r="F195" s="240">
        <f>Telefonia!G12</f>
        <v>109.24</v>
      </c>
      <c r="G195" s="240">
        <f>Telefonia!I12</f>
        <v>127.74</v>
      </c>
      <c r="H195" s="240">
        <f>Telefonia!K12</f>
        <v>181.02</v>
      </c>
      <c r="I195" s="240">
        <f>Telefonia!M12</f>
        <v>131.12</v>
      </c>
      <c r="J195" s="240">
        <f>Telefonia!C20</f>
        <v>266.54000000000002</v>
      </c>
      <c r="K195" s="240">
        <f>Telefonia!E20</f>
        <v>207.02</v>
      </c>
      <c r="L195" s="240">
        <f>Telefonia!G20</f>
        <v>168.16</v>
      </c>
      <c r="M195" s="240">
        <f>Telefonia!I20</f>
        <v>194.58</v>
      </c>
      <c r="N195" s="240">
        <f>Telefonia!K20</f>
        <v>210.29</v>
      </c>
      <c r="O195" s="242">
        <f>Telefonia!M20</f>
        <v>120.53</v>
      </c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>
      <c r="A196" s="348"/>
      <c r="B196" s="351" t="s">
        <v>21</v>
      </c>
      <c r="C196" s="351"/>
      <c r="D196" s="241">
        <f>Telefonia!C13</f>
        <v>314.38</v>
      </c>
      <c r="E196" s="241">
        <f>Telefonia!E13</f>
        <v>290.27</v>
      </c>
      <c r="F196" s="241">
        <f>Telefonia!G13</f>
        <v>196.89</v>
      </c>
      <c r="G196" s="241">
        <f>Telefonia!I13</f>
        <v>64.97</v>
      </c>
      <c r="H196" s="241">
        <f>Telefonia!K13</f>
        <v>109.38</v>
      </c>
      <c r="I196" s="241">
        <f>Telefonia!M13</f>
        <v>50.29</v>
      </c>
      <c r="J196" s="241">
        <f>Telefonia!C21</f>
        <v>53.78</v>
      </c>
      <c r="K196" s="241">
        <f>Telefonia!E21</f>
        <v>0</v>
      </c>
      <c r="L196" s="241">
        <f>Telefonia!G21</f>
        <v>0</v>
      </c>
      <c r="M196" s="241">
        <f>Telefonia!I21</f>
        <v>92.53</v>
      </c>
      <c r="N196" s="241">
        <f>Telefonia!K21</f>
        <v>37.5</v>
      </c>
      <c r="O196" s="243">
        <f>Telefonia!M21</f>
        <v>164.3</v>
      </c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s="1" customFormat="1" ht="15" customHeight="1">
      <c r="A197" s="347" t="s">
        <v>130</v>
      </c>
      <c r="B197" s="343" t="s">
        <v>202</v>
      </c>
      <c r="C197" s="343"/>
      <c r="D197" s="254">
        <f>Telefonia!C35</f>
        <v>569.65</v>
      </c>
      <c r="E197" s="254">
        <f>Telefonia!E35</f>
        <v>548.52</v>
      </c>
      <c r="F197" s="254">
        <f>Telefonia!G35</f>
        <v>539.29999999999995</v>
      </c>
      <c r="G197" s="254">
        <f>Telefonia!I35</f>
        <v>588.88</v>
      </c>
      <c r="H197" s="254">
        <f>Telefonia!K35</f>
        <v>656.57999999999993</v>
      </c>
      <c r="I197" s="254">
        <f>Telefonia!M35</f>
        <v>900.26</v>
      </c>
      <c r="J197" s="254">
        <f>Telefonia!C43</f>
        <v>1003.1800000000001</v>
      </c>
      <c r="K197" s="254">
        <f>Telefonia!E43</f>
        <v>982.98</v>
      </c>
      <c r="L197" s="254">
        <f>Telefonia!G43</f>
        <v>969.34</v>
      </c>
      <c r="M197" s="254">
        <f>Telefonia!I43</f>
        <v>1160.8600000000001</v>
      </c>
      <c r="N197" s="254">
        <f>Telefonia!K43</f>
        <v>1586.31</v>
      </c>
      <c r="O197" s="255">
        <f>Telefonia!M43</f>
        <v>1524.77</v>
      </c>
    </row>
    <row r="198" spans="1:1024">
      <c r="A198" s="347"/>
      <c r="B198" s="344" t="s">
        <v>9</v>
      </c>
      <c r="C198" s="344"/>
      <c r="D198" s="240">
        <f>Telefonia!C32</f>
        <v>296.17</v>
      </c>
      <c r="E198" s="240">
        <f>Telefonia!E32</f>
        <v>279.45</v>
      </c>
      <c r="F198" s="240">
        <f>Telefonia!G32</f>
        <v>268.26</v>
      </c>
      <c r="G198" s="240">
        <f>Telefonia!I32</f>
        <v>281.02999999999997</v>
      </c>
      <c r="H198" s="240">
        <f>Telefonia!K32</f>
        <v>320.87</v>
      </c>
      <c r="I198" s="240">
        <f>Telefonia!M32</f>
        <v>474.75</v>
      </c>
      <c r="J198" s="240">
        <f>Telefonia!C40</f>
        <v>455.98</v>
      </c>
      <c r="K198" s="240">
        <f>Telefonia!E40</f>
        <v>401.38</v>
      </c>
      <c r="L198" s="240">
        <f>Telefonia!G40</f>
        <v>362.92</v>
      </c>
      <c r="M198" s="240">
        <f>Telefonia!I40</f>
        <v>502.64</v>
      </c>
      <c r="N198" s="240">
        <f>Telefonia!K40</f>
        <v>848.17</v>
      </c>
      <c r="O198" s="242">
        <f>Telefonia!M40</f>
        <v>807.02</v>
      </c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>
      <c r="A199" s="347"/>
      <c r="B199" s="344" t="s">
        <v>18</v>
      </c>
      <c r="C199" s="344"/>
      <c r="D199" s="240">
        <f>Telefonia!C33</f>
        <v>133.46</v>
      </c>
      <c r="E199" s="240">
        <f>Telefonia!E33</f>
        <v>129.13999999999999</v>
      </c>
      <c r="F199" s="240">
        <f>Telefonia!G33</f>
        <v>130.66999999999999</v>
      </c>
      <c r="G199" s="240">
        <f>Telefonia!I33</f>
        <v>132.24</v>
      </c>
      <c r="H199" s="240">
        <f>Telefonia!K33</f>
        <v>161.44999999999999</v>
      </c>
      <c r="I199" s="240">
        <f>Telefonia!M33</f>
        <v>244.64</v>
      </c>
      <c r="J199" s="240">
        <f>Telefonia!C41</f>
        <v>323.43</v>
      </c>
      <c r="K199" s="240">
        <f>Telefonia!E41</f>
        <v>329.49</v>
      </c>
      <c r="L199" s="240">
        <f>Telefonia!G41</f>
        <v>373.78</v>
      </c>
      <c r="M199" s="240">
        <f>Telefonia!I41</f>
        <v>423.82</v>
      </c>
      <c r="N199" s="240">
        <f>Telefonia!K41</f>
        <v>449.97</v>
      </c>
      <c r="O199" s="242">
        <f>Telefonia!M41</f>
        <v>438.34</v>
      </c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>
      <c r="A200" s="347"/>
      <c r="B200" s="350" t="s">
        <v>21</v>
      </c>
      <c r="C200" s="350"/>
      <c r="D200" s="265">
        <f>Telefonia!C34</f>
        <v>140.02000000000001</v>
      </c>
      <c r="E200" s="265">
        <f>Telefonia!E34</f>
        <v>139.93</v>
      </c>
      <c r="F200" s="265">
        <f>Telefonia!G34</f>
        <v>140.37</v>
      </c>
      <c r="G200" s="265">
        <f>Telefonia!I34</f>
        <v>175.61</v>
      </c>
      <c r="H200" s="265">
        <f>Telefonia!K34</f>
        <v>174.26</v>
      </c>
      <c r="I200" s="265">
        <f>Telefonia!M34</f>
        <v>180.87</v>
      </c>
      <c r="J200" s="265">
        <f>Telefonia!C42</f>
        <v>223.77</v>
      </c>
      <c r="K200" s="265">
        <f>Telefonia!E42</f>
        <v>252.11</v>
      </c>
      <c r="L200" s="265">
        <f>Telefonia!G42</f>
        <v>232.64</v>
      </c>
      <c r="M200" s="265">
        <f>Telefonia!I42</f>
        <v>234.4</v>
      </c>
      <c r="N200" s="265">
        <f>Telefonia!K42</f>
        <v>288.17</v>
      </c>
      <c r="O200" s="266">
        <f>Telefonia!M42</f>
        <v>279.41000000000003</v>
      </c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30" customHeight="1">
      <c r="A201" s="348" t="s">
        <v>146</v>
      </c>
      <c r="B201" s="343" t="s">
        <v>203</v>
      </c>
      <c r="C201" s="343"/>
      <c r="D201" s="235">
        <v>0</v>
      </c>
      <c r="E201" s="235">
        <f>(Veículos!E11+Veículos!E20+Veículos!E29)/(Veículos!E12+Veículos!E21+Veículos!E30)</f>
        <v>9.1751824817518255</v>
      </c>
      <c r="F201" s="235">
        <f>(Veículos!F11+Veículos!F20+Veículos!F29)/(Veículos!F12+Veículos!F21+Veículos!F30)</f>
        <v>6.3194444444444446</v>
      </c>
      <c r="G201" s="235" t="e">
        <f>(Veículos!G11+Veículos!G20+Veículos!G29)/(Veículos!G12+Veículos!G21+Veículos!G30)</f>
        <v>#DIV/0!</v>
      </c>
      <c r="H201" s="235" t="e">
        <f>(Veículos!H11+Veículos!H20+Veículos!H29)/(Veículos!H12+Veículos!H21+Veículos!H30)</f>
        <v>#DIV/0!</v>
      </c>
      <c r="I201" s="235">
        <f>(Veículos!I11+Veículos!I20+Veículos!I29)/(Veículos!I12+Veículos!I21+Veículos!I30)</f>
        <v>3.6122448979591835</v>
      </c>
      <c r="J201" s="235" t="e">
        <f>(Veículos!J11+Veículos!J20+Veículos!J29)/(Veículos!J12+Veículos!J21+Veículos!J30)</f>
        <v>#DIV/0!</v>
      </c>
      <c r="K201" s="235" t="e">
        <f>(Veículos!K11+Veículos!K20+Veículos!K29)/(Veículos!K12+Veículos!K21+Veículos!K30)</f>
        <v>#DIV/0!</v>
      </c>
      <c r="L201" s="235" t="e">
        <f>(Veículos!L11+Veículos!L20+Veículos!L29)/(Veículos!L12+Veículos!L21+Veículos!L30)</f>
        <v>#DIV/0!</v>
      </c>
      <c r="M201" s="235" t="e">
        <f>(Veículos!M11+Veículos!M20+Veículos!M29)/(Veículos!M12+Veículos!M21+Veículos!M30)</f>
        <v>#DIV/0!</v>
      </c>
      <c r="N201" s="235">
        <f>(Veículos!N11+Veículos!N20+Veículos!N29)/(Veículos!N12+Veículos!N21+Veículos!N30)</f>
        <v>2.5263157894736841</v>
      </c>
      <c r="O201" s="267">
        <f>(Veículos!O11+Veículos!O20+Veículos!O29)/(Veículos!O12+Veículos!O21+Veículos!O30)</f>
        <v>10.6</v>
      </c>
    </row>
    <row r="202" spans="1:1024">
      <c r="A202" s="348"/>
      <c r="B202" s="354" t="s">
        <v>9</v>
      </c>
      <c r="C202" s="268" t="s">
        <v>204</v>
      </c>
      <c r="D202" s="217">
        <v>0</v>
      </c>
      <c r="E202" s="217">
        <f>Veículos!E11/Veículos!E12</f>
        <v>9.1751824817518255</v>
      </c>
      <c r="F202" s="217">
        <f>Veículos!F11/Veículos!F12</f>
        <v>6.3194444444444446</v>
      </c>
      <c r="G202" s="217" t="e">
        <f>Veículos!G11/Veículos!G12</f>
        <v>#DIV/0!</v>
      </c>
      <c r="H202" s="217" t="e">
        <f>Veículos!H11/Veículos!H12</f>
        <v>#DIV/0!</v>
      </c>
      <c r="I202" s="217">
        <f>Veículos!I11/Veículos!I12</f>
        <v>3.6122448979591835</v>
      </c>
      <c r="J202" s="217" t="e">
        <f>Veículos!J11/Veículos!J12</f>
        <v>#DIV/0!</v>
      </c>
      <c r="K202" s="217" t="e">
        <f>Veículos!K11/Veículos!K12</f>
        <v>#DIV/0!</v>
      </c>
      <c r="L202" s="217" t="e">
        <f>Veículos!L11/Veículos!L12</f>
        <v>#DIV/0!</v>
      </c>
      <c r="M202" s="217" t="e">
        <f>Veículos!M11/Veículos!M12</f>
        <v>#DIV/0!</v>
      </c>
      <c r="N202" s="217">
        <f>Veículos!N11/Veículos!N12</f>
        <v>2.5263157894736841</v>
      </c>
      <c r="O202" s="221">
        <f>Veículos!O11/Veículos!O12</f>
        <v>10.6</v>
      </c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>
      <c r="A203" s="348"/>
      <c r="B203" s="354"/>
      <c r="C203" s="268" t="s">
        <v>8</v>
      </c>
      <c r="D203" s="224">
        <f>Veículos!D13</f>
        <v>176.57</v>
      </c>
      <c r="E203" s="224">
        <f>Veículos!E13</f>
        <v>658.38</v>
      </c>
      <c r="F203" s="224">
        <f>Veículos!F13</f>
        <v>689.09</v>
      </c>
      <c r="G203" s="224">
        <f>Veículos!G13</f>
        <v>0</v>
      </c>
      <c r="H203" s="224">
        <f>Veículos!H13</f>
        <v>0</v>
      </c>
      <c r="I203" s="224">
        <f>Veículos!I13</f>
        <v>207.3</v>
      </c>
      <c r="J203" s="224">
        <f>Veículos!J13</f>
        <v>0</v>
      </c>
      <c r="K203" s="224">
        <f>Veículos!K13</f>
        <v>0</v>
      </c>
      <c r="L203" s="224">
        <f>Veículos!L13</f>
        <v>0</v>
      </c>
      <c r="M203" s="224">
        <f>Veículos!M13</f>
        <v>0</v>
      </c>
      <c r="N203" s="224">
        <f>Veículos!N13</f>
        <v>638.6</v>
      </c>
      <c r="O203" s="269">
        <f>Veículos!O13</f>
        <v>48.99</v>
      </c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>
      <c r="A204" s="348"/>
      <c r="B204" s="354" t="s">
        <v>18</v>
      </c>
      <c r="C204" s="268" t="s">
        <v>204</v>
      </c>
      <c r="D204" s="217">
        <v>0</v>
      </c>
      <c r="E204" s="217">
        <v>0</v>
      </c>
      <c r="F204" s="217">
        <v>0</v>
      </c>
      <c r="G204" s="217">
        <v>0</v>
      </c>
      <c r="H204" s="217" t="e">
        <f>Veículos!H20/Veículos!H21</f>
        <v>#DIV/0!</v>
      </c>
      <c r="I204" s="217" t="e">
        <f>Veículos!I20/Veículos!I21</f>
        <v>#DIV/0!</v>
      </c>
      <c r="J204" s="217" t="e">
        <f>Veículos!J20/Veículos!J21</f>
        <v>#DIV/0!</v>
      </c>
      <c r="K204" s="217" t="e">
        <f>Veículos!K20/Veículos!K21</f>
        <v>#DIV/0!</v>
      </c>
      <c r="L204" s="217" t="e">
        <f>Veículos!L20/Veículos!L21</f>
        <v>#DIV/0!</v>
      </c>
      <c r="M204" s="217" t="e">
        <f>Veículos!M20/Veículos!M21</f>
        <v>#DIV/0!</v>
      </c>
      <c r="N204" s="217" t="e">
        <f>Veículos!N20/Veículos!N21</f>
        <v>#DIV/0!</v>
      </c>
      <c r="O204" s="221" t="e">
        <f>Veículos!O20/Veículos!O21</f>
        <v>#DIV/0!</v>
      </c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>
      <c r="A205" s="348"/>
      <c r="B205" s="354"/>
      <c r="C205" s="268" t="s">
        <v>8</v>
      </c>
      <c r="D205" s="224">
        <f>Veículos!D22</f>
        <v>0</v>
      </c>
      <c r="E205" s="224">
        <f>Veículos!E22</f>
        <v>0</v>
      </c>
      <c r="F205" s="224">
        <f>Veículos!F22</f>
        <v>0</v>
      </c>
      <c r="G205" s="224">
        <f>Veículos!G22</f>
        <v>0</v>
      </c>
      <c r="H205" s="224">
        <f>Veículos!H22</f>
        <v>0</v>
      </c>
      <c r="I205" s="224">
        <f>Veículos!I22</f>
        <v>0</v>
      </c>
      <c r="J205" s="224">
        <f>Veículos!J22</f>
        <v>0</v>
      </c>
      <c r="K205" s="224">
        <f>Veículos!K22</f>
        <v>0</v>
      </c>
      <c r="L205" s="224">
        <f>Veículos!L22</f>
        <v>0</v>
      </c>
      <c r="M205" s="224">
        <f>Veículos!M22</f>
        <v>0</v>
      </c>
      <c r="N205" s="224">
        <f>Veículos!N22</f>
        <v>0</v>
      </c>
      <c r="O205" s="269">
        <f>Veículos!O22</f>
        <v>0</v>
      </c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>
      <c r="A206" s="348"/>
      <c r="B206" s="355" t="s">
        <v>21</v>
      </c>
      <c r="C206" s="268" t="s">
        <v>204</v>
      </c>
      <c r="D206" s="217">
        <v>0</v>
      </c>
      <c r="E206" s="217">
        <v>0</v>
      </c>
      <c r="F206" s="217">
        <v>0</v>
      </c>
      <c r="G206" s="217">
        <v>0</v>
      </c>
      <c r="H206" s="217" t="e">
        <f>Veículos!H29/Veículos!H30</f>
        <v>#DIV/0!</v>
      </c>
      <c r="I206" s="217" t="e">
        <f>Veículos!I29/Veículos!I30</f>
        <v>#DIV/0!</v>
      </c>
      <c r="J206" s="217" t="e">
        <f>Veículos!J29/Veículos!J30</f>
        <v>#DIV/0!</v>
      </c>
      <c r="K206" s="217" t="e">
        <f>Veículos!K29/Veículos!K30</f>
        <v>#DIV/0!</v>
      </c>
      <c r="L206" s="217" t="e">
        <f>Veículos!L29/Veículos!L30</f>
        <v>#DIV/0!</v>
      </c>
      <c r="M206" s="217" t="e">
        <f>Veículos!M29/Veículos!M30</f>
        <v>#DIV/0!</v>
      </c>
      <c r="N206" s="217" t="e">
        <f>Veículos!N29/Veículos!N30</f>
        <v>#DIV/0!</v>
      </c>
      <c r="O206" s="221" t="e">
        <f>Veículos!O29/Veículos!O30</f>
        <v>#DIV/0!</v>
      </c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>
      <c r="A207" s="348"/>
      <c r="B207" s="355"/>
      <c r="C207" s="270" t="s">
        <v>8</v>
      </c>
      <c r="D207" s="225">
        <f>Veículos!D31</f>
        <v>0</v>
      </c>
      <c r="E207" s="225">
        <f>Veículos!E31</f>
        <v>0</v>
      </c>
      <c r="F207" s="225">
        <f>Veículos!F31</f>
        <v>0</v>
      </c>
      <c r="G207" s="225">
        <f>Veículos!G31</f>
        <v>0</v>
      </c>
      <c r="H207" s="225">
        <f>Veículos!H31</f>
        <v>0</v>
      </c>
      <c r="I207" s="225">
        <f>Veículos!I31</f>
        <v>0</v>
      </c>
      <c r="J207" s="225">
        <f>Veículos!J31</f>
        <v>0</v>
      </c>
      <c r="K207" s="225">
        <f>Veículos!K31</f>
        <v>0</v>
      </c>
      <c r="L207" s="225">
        <f>Veículos!L31</f>
        <v>0</v>
      </c>
      <c r="M207" s="225">
        <f>Veículos!M31</f>
        <v>0</v>
      </c>
      <c r="N207" s="225">
        <f>Veículos!N31</f>
        <v>0</v>
      </c>
      <c r="O207" s="271">
        <f>Veículos!O31</f>
        <v>0</v>
      </c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30" customHeight="1">
      <c r="A208" s="348" t="s">
        <v>147</v>
      </c>
      <c r="B208" s="343" t="s">
        <v>205</v>
      </c>
      <c r="C208" s="343"/>
      <c r="D208" s="272">
        <v>0</v>
      </c>
      <c r="E208" s="272">
        <v>0</v>
      </c>
      <c r="F208" s="272">
        <v>0</v>
      </c>
      <c r="G208" s="272">
        <v>0</v>
      </c>
      <c r="H208" s="272">
        <v>0</v>
      </c>
      <c r="I208" s="272" t="e">
        <f>(Veículos!I14+Veículos!I23+Veículos!I32)/(Veículos!I15+Veículos!I24+Veículos!I33)</f>
        <v>#DIV/0!</v>
      </c>
      <c r="J208" s="272" t="e">
        <f>(Veículos!J14+Veículos!J23+Veículos!J32)/(Veículos!J15+Veículos!J24+Veículos!J33)</f>
        <v>#DIV/0!</v>
      </c>
      <c r="K208" s="272" t="e">
        <f>(Veículos!K14+Veículos!K23+Veículos!K32)/(Veículos!K15+Veículos!K24+Veículos!K33)</f>
        <v>#DIV/0!</v>
      </c>
      <c r="L208" s="272" t="e">
        <f>(Veículos!L14+Veículos!L23+Veículos!L32)/(Veículos!L15+Veículos!L24+Veículos!L33)</f>
        <v>#DIV/0!</v>
      </c>
      <c r="M208" s="272" t="e">
        <f>(Veículos!M14+Veículos!M23+Veículos!M32)/(Veículos!M15+Veículos!M24+Veículos!M33)</f>
        <v>#DIV/0!</v>
      </c>
      <c r="N208" s="272" t="e">
        <f>(Veículos!N14+Veículos!N23+Veículos!N32)/(Veículos!N15+Veículos!N24+Veículos!N33)</f>
        <v>#DIV/0!</v>
      </c>
      <c r="O208" s="273" t="e">
        <f>(Veículos!O14+Veículos!O23+Veículos!O32)/(Veículos!O15+Veículos!O24+Veículos!O33)</f>
        <v>#DIV/0!</v>
      </c>
    </row>
    <row r="209" spans="1:1024 1026:1026">
      <c r="A209" s="348"/>
      <c r="B209" s="354" t="s">
        <v>9</v>
      </c>
      <c r="C209" s="268" t="s">
        <v>204</v>
      </c>
      <c r="D209" s="217">
        <v>0</v>
      </c>
      <c r="E209" s="217">
        <v>0</v>
      </c>
      <c r="F209" s="217">
        <v>0</v>
      </c>
      <c r="G209" s="217">
        <v>0</v>
      </c>
      <c r="H209" s="217">
        <v>0</v>
      </c>
      <c r="I209" s="217" t="e">
        <f>Veículos!I14/Veículos!I15</f>
        <v>#DIV/0!</v>
      </c>
      <c r="J209" s="217" t="e">
        <f>Veículos!J14/Veículos!J15</f>
        <v>#DIV/0!</v>
      </c>
      <c r="K209" s="217" t="e">
        <f>Veículos!K14/Veículos!K15</f>
        <v>#DIV/0!</v>
      </c>
      <c r="L209" s="217" t="e">
        <f>Veículos!L14/Veículos!L15</f>
        <v>#DIV/0!</v>
      </c>
      <c r="M209" s="217" t="e">
        <f>Veículos!M14/Veículos!M15</f>
        <v>#DIV/0!</v>
      </c>
      <c r="N209" s="217" t="e">
        <f>Veículos!N14/Veículos!N15</f>
        <v>#DIV/0!</v>
      </c>
      <c r="O209" s="221" t="e">
        <f>Veículos!O14/Veículos!O15</f>
        <v>#DIV/0!</v>
      </c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 1026:1026">
      <c r="A210" s="348"/>
      <c r="B210" s="354"/>
      <c r="C210" s="268" t="s">
        <v>8</v>
      </c>
      <c r="D210" s="224">
        <f>Veículos!D16</f>
        <v>0</v>
      </c>
      <c r="E210" s="224">
        <f>Veículos!E16</f>
        <v>0</v>
      </c>
      <c r="F210" s="224">
        <f>Veículos!F16</f>
        <v>0</v>
      </c>
      <c r="G210" s="224">
        <f>Veículos!G16</f>
        <v>0</v>
      </c>
      <c r="H210" s="224">
        <f>Veículos!H16</f>
        <v>0</v>
      </c>
      <c r="I210" s="224">
        <f>Veículos!I16</f>
        <v>0</v>
      </c>
      <c r="J210" s="224">
        <f>Veículos!J16</f>
        <v>0</v>
      </c>
      <c r="K210" s="224">
        <f>Veículos!K16</f>
        <v>0</v>
      </c>
      <c r="L210" s="224">
        <f>Veículos!L16</f>
        <v>0</v>
      </c>
      <c r="M210" s="224">
        <f>Veículos!M16</f>
        <v>0</v>
      </c>
      <c r="N210" s="224">
        <f>Veículos!N16</f>
        <v>0</v>
      </c>
      <c r="O210" s="269">
        <f>Veículos!O16</f>
        <v>0</v>
      </c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 1026:1026">
      <c r="A211" s="348"/>
      <c r="B211" s="354" t="s">
        <v>18</v>
      </c>
      <c r="C211" s="268" t="s">
        <v>204</v>
      </c>
      <c r="D211" s="217">
        <v>0</v>
      </c>
      <c r="E211" s="217">
        <v>0</v>
      </c>
      <c r="F211" s="217">
        <v>0</v>
      </c>
      <c r="G211" s="217">
        <v>0</v>
      </c>
      <c r="H211" s="217">
        <v>0</v>
      </c>
      <c r="I211" s="217" t="e">
        <f>Veículos!I23/Veículos!I24</f>
        <v>#DIV/0!</v>
      </c>
      <c r="J211" s="217" t="e">
        <f>Veículos!J23/Veículos!J24</f>
        <v>#DIV/0!</v>
      </c>
      <c r="K211" s="217" t="e">
        <f>Veículos!K23/Veículos!K24</f>
        <v>#DIV/0!</v>
      </c>
      <c r="L211" s="217" t="e">
        <f>Veículos!L23/Veículos!L24</f>
        <v>#DIV/0!</v>
      </c>
      <c r="M211" s="217" t="e">
        <f>Veículos!M23/Veículos!M24</f>
        <v>#DIV/0!</v>
      </c>
      <c r="N211" s="217" t="e">
        <f>Veículos!N23/Veículos!N24</f>
        <v>#DIV/0!</v>
      </c>
      <c r="O211" s="221" t="e">
        <f>Veículos!O23/Veículos!O24</f>
        <v>#DIV/0!</v>
      </c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 1026:1026">
      <c r="A212" s="348"/>
      <c r="B212" s="354"/>
      <c r="C212" s="268" t="s">
        <v>8</v>
      </c>
      <c r="D212" s="224">
        <f>Veículos!D25</f>
        <v>0</v>
      </c>
      <c r="E212" s="224">
        <f>Veículos!E25</f>
        <v>0</v>
      </c>
      <c r="F212" s="224">
        <f>Veículos!F25</f>
        <v>0</v>
      </c>
      <c r="G212" s="224">
        <f>Veículos!G25</f>
        <v>0</v>
      </c>
      <c r="H212" s="224">
        <f>Veículos!H25</f>
        <v>0</v>
      </c>
      <c r="I212" s="224">
        <f>Veículos!I25</f>
        <v>0</v>
      </c>
      <c r="J212" s="224">
        <f>Veículos!J25</f>
        <v>0</v>
      </c>
      <c r="K212" s="224">
        <f>Veículos!K25</f>
        <v>0</v>
      </c>
      <c r="L212" s="224">
        <f>Veículos!L25</f>
        <v>0</v>
      </c>
      <c r="M212" s="224">
        <f>Veículos!M25</f>
        <v>0</v>
      </c>
      <c r="N212" s="224">
        <f>Veículos!N25</f>
        <v>0</v>
      </c>
      <c r="O212" s="269">
        <f>Veículos!O25</f>
        <v>0</v>
      </c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 1026:1026">
      <c r="A213" s="348"/>
      <c r="B213" s="355" t="s">
        <v>21</v>
      </c>
      <c r="C213" s="268" t="s">
        <v>204</v>
      </c>
      <c r="D213" s="217">
        <v>0</v>
      </c>
      <c r="E213" s="217">
        <v>0</v>
      </c>
      <c r="F213" s="217">
        <v>0</v>
      </c>
      <c r="G213" s="217">
        <v>0</v>
      </c>
      <c r="H213" s="217">
        <v>0</v>
      </c>
      <c r="I213" s="217" t="e">
        <f>Veículos!I32/Veículos!I33</f>
        <v>#DIV/0!</v>
      </c>
      <c r="J213" s="217" t="e">
        <f>Veículos!J32/Veículos!J33</f>
        <v>#DIV/0!</v>
      </c>
      <c r="K213" s="217" t="e">
        <f>Veículos!K32/Veículos!K33</f>
        <v>#DIV/0!</v>
      </c>
      <c r="L213" s="217" t="e">
        <f>Veículos!L32/Veículos!L33</f>
        <v>#DIV/0!</v>
      </c>
      <c r="M213" s="217" t="e">
        <f>Veículos!M32/Veículos!M33</f>
        <v>#DIV/0!</v>
      </c>
      <c r="N213" s="217" t="e">
        <f>Veículos!N32/Veículos!N33</f>
        <v>#DIV/0!</v>
      </c>
      <c r="O213" s="221" t="e">
        <f>Veículos!O32/Veículos!O33</f>
        <v>#DIV/0!</v>
      </c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 1026:1026">
      <c r="A214" s="348"/>
      <c r="B214" s="355"/>
      <c r="C214" s="270" t="s">
        <v>8</v>
      </c>
      <c r="D214" s="225">
        <f>Veículos!D34</f>
        <v>0</v>
      </c>
      <c r="E214" s="225">
        <f>Veículos!E34</f>
        <v>0</v>
      </c>
      <c r="F214" s="225">
        <f>Veículos!F34</f>
        <v>0</v>
      </c>
      <c r="G214" s="225">
        <f>Veículos!G34</f>
        <v>0</v>
      </c>
      <c r="H214" s="225">
        <f>Veículos!H34</f>
        <v>0</v>
      </c>
      <c r="I214" s="225">
        <f>Veículos!I34</f>
        <v>0</v>
      </c>
      <c r="J214" s="225">
        <f>Veículos!J34</f>
        <v>0</v>
      </c>
      <c r="K214" s="225">
        <f>Veículos!K34</f>
        <v>0</v>
      </c>
      <c r="L214" s="225">
        <f>Veículos!L34</f>
        <v>0</v>
      </c>
      <c r="M214" s="225">
        <f>Veículos!M34</f>
        <v>0</v>
      </c>
      <c r="N214" s="225">
        <f>Veículos!N34</f>
        <v>0</v>
      </c>
      <c r="O214" s="271">
        <f>Veículos!O34</f>
        <v>0</v>
      </c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 1026:1026" ht="30" customHeight="1">
      <c r="A215" s="348" t="s">
        <v>148</v>
      </c>
      <c r="B215" s="343" t="s">
        <v>206</v>
      </c>
      <c r="C215" s="343"/>
      <c r="D215" s="235">
        <f>(Veículos!D17+Veículos!D26+Veículos!D35)/(Veículos!D18+Veículos!D27+Veículos!D36)</f>
        <v>57.46153846153846</v>
      </c>
      <c r="E215" s="235">
        <f>(Veículos!E17+Veículos!E26+Veículos!E35)/(Veículos!E18+Veículos!E27+Veículos!E36)</f>
        <v>10.377952755905511</v>
      </c>
      <c r="F215" s="235">
        <f>(Veículos!F17+Veículos!F26+Veículos!F35)/(Veículos!F18+Veículos!F27+Veículos!F36)</f>
        <v>3.6161616161616164</v>
      </c>
      <c r="G215" s="235">
        <f>(Veículos!G17+Veículos!G26+Veículos!G35)/(Veículos!G18+Veículos!G27+Veículos!G36)</f>
        <v>9.1999999999999993</v>
      </c>
      <c r="H215" s="235" t="e">
        <f>(Veículos!H17+Veículos!H26+Veículos!H35)/(Veículos!H18+Veículos!H27+Veículos!H36)</f>
        <v>#DIV/0!</v>
      </c>
      <c r="I215" s="235">
        <f>(Veículos!I17+Veículos!I26+Veículos!I35)/(Veículos!I18+Veículos!I27+Veículos!I36)</f>
        <v>14.2</v>
      </c>
      <c r="J215" s="235">
        <f>(Veículos!J17+Veículos!J26+Veículos!J35)/(Veículos!J18+Veículos!J27+Veículos!J36)</f>
        <v>21.166666666666668</v>
      </c>
      <c r="K215" s="235">
        <f>(Veículos!K17+Veículos!K26+Veículos!K35)/(Veículos!K18+Veículos!K27+Veículos!K36)</f>
        <v>6.25</v>
      </c>
      <c r="L215" s="235">
        <f>(Veículos!L17+Veículos!L26+Veículos!L35)/(Veículos!L18+Veículos!L27+Veículos!L36)</f>
        <v>11.615384615384615</v>
      </c>
      <c r="M215" s="235">
        <f>(Veículos!M17+Veículos!M26+Veículos!M35)/(Veículos!M18+Veículos!M27+Veículos!M36)</f>
        <v>6.5757575757575761</v>
      </c>
      <c r="N215" s="235">
        <f>(Veículos!N17+Veículos!N26+Veículos!N35)/(Veículos!N18+Veículos!N27+Veículos!N36)</f>
        <v>5.4842105263157892</v>
      </c>
      <c r="O215" s="267">
        <f>(Veículos!O17+Veículos!O26+Veículos!O35)/(Veículos!O18+Veículos!O27+Veículos!O36)</f>
        <v>32.25</v>
      </c>
    </row>
    <row r="216" spans="1:1024 1026:1026">
      <c r="A216" s="348"/>
      <c r="B216" s="354" t="s">
        <v>9</v>
      </c>
      <c r="C216" s="268" t="s">
        <v>204</v>
      </c>
      <c r="D216" s="217">
        <v>0</v>
      </c>
      <c r="E216" s="217">
        <f>Veículos!E17/Veículos!E18</f>
        <v>11.861538461538462</v>
      </c>
      <c r="F216" s="217">
        <f>Veículos!F17/Veículos!F18</f>
        <v>3.3862433862433861</v>
      </c>
      <c r="G216" s="217" t="e">
        <f>Veículos!G17/Veículos!G18</f>
        <v>#DIV/0!</v>
      </c>
      <c r="H216" s="217" t="e">
        <f>Veículos!H17/Veículos!H18</f>
        <v>#DIV/0!</v>
      </c>
      <c r="I216" s="217" t="e">
        <f>Veículos!I17/Veículos!I18</f>
        <v>#DIV/0!</v>
      </c>
      <c r="J216" s="217" t="e">
        <f>Veículos!J17/Veículos!J18</f>
        <v>#DIV/0!</v>
      </c>
      <c r="K216" s="217" t="e">
        <f>Veículos!K17/Veículos!K18</f>
        <v>#DIV/0!</v>
      </c>
      <c r="L216" s="217" t="e">
        <f>Veículos!L17/Veículos!L18</f>
        <v>#DIV/0!</v>
      </c>
      <c r="M216" s="217">
        <f>Veículos!M17/Veículos!M18</f>
        <v>6.4552845528455283</v>
      </c>
      <c r="N216" s="217">
        <f>Veículos!N17/Veículos!N18</f>
        <v>5.2105263157894735</v>
      </c>
      <c r="O216" s="221" t="e">
        <f>Veículos!O17/Veículos!O18</f>
        <v>#DIV/0!</v>
      </c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 1026:1026">
      <c r="A217" s="348"/>
      <c r="B217" s="354"/>
      <c r="C217" s="268" t="s">
        <v>8</v>
      </c>
      <c r="D217" s="224">
        <f>Veículos!D19</f>
        <v>0</v>
      </c>
      <c r="E217" s="224">
        <f>Veículos!E19</f>
        <v>251.02</v>
      </c>
      <c r="F217" s="224">
        <f>Veículos!F19</f>
        <v>659</v>
      </c>
      <c r="G217" s="224">
        <f>Veículos!G19</f>
        <v>0</v>
      </c>
      <c r="H217" s="224">
        <f>Veículos!H19</f>
        <v>0</v>
      </c>
      <c r="I217" s="224">
        <f>Veículos!I19</f>
        <v>0</v>
      </c>
      <c r="J217" s="224">
        <f>Veículos!J19</f>
        <v>0</v>
      </c>
      <c r="K217" s="224">
        <f>Veículos!K19</f>
        <v>0</v>
      </c>
      <c r="L217" s="224">
        <f>Veículos!L19</f>
        <v>0</v>
      </c>
      <c r="M217" s="224">
        <f>Veículos!M19</f>
        <v>420.49</v>
      </c>
      <c r="N217" s="224">
        <f>Veículos!N19</f>
        <v>624.86</v>
      </c>
      <c r="O217" s="269">
        <f>Veículos!O19</f>
        <v>0</v>
      </c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 1026:1026">
      <c r="A218" s="348"/>
      <c r="B218" s="354" t="s">
        <v>18</v>
      </c>
      <c r="C218" s="268" t="s">
        <v>204</v>
      </c>
      <c r="D218" s="217">
        <v>0</v>
      </c>
      <c r="E218" s="217">
        <v>0</v>
      </c>
      <c r="F218" s="217">
        <f>Veículos!F26/Veículos!F27</f>
        <v>8</v>
      </c>
      <c r="G218" s="217">
        <f>Veículos!G26/Veículos!G27</f>
        <v>7.6</v>
      </c>
      <c r="H218" s="217" t="e">
        <f>Veículos!H26/Veículos!H27</f>
        <v>#DIV/0!</v>
      </c>
      <c r="I218" s="217">
        <f>Veículos!I26/Veículos!I27</f>
        <v>6.8</v>
      </c>
      <c r="J218" s="217">
        <f>Veículos!J26/Veículos!J27</f>
        <v>7.333333333333333</v>
      </c>
      <c r="K218" s="217">
        <f>Veículos!K26/Veículos!K27</f>
        <v>6.25</v>
      </c>
      <c r="L218" s="217">
        <f>Veículos!L26/Veículos!L27</f>
        <v>8</v>
      </c>
      <c r="M218" s="217">
        <f>Veículos!M26/Veículos!M27</f>
        <v>7.8571428571428568</v>
      </c>
      <c r="N218" s="217">
        <f>Veículos!N26/Veículos!N27</f>
        <v>7.8888888888888893</v>
      </c>
      <c r="O218" s="221">
        <f>Veículos!O26/Veículos!O27</f>
        <v>7</v>
      </c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 1026:1026">
      <c r="A219" s="348"/>
      <c r="B219" s="354"/>
      <c r="C219" s="268" t="s">
        <v>8</v>
      </c>
      <c r="D219" s="224">
        <f>Veículos!D28</f>
        <v>26.56</v>
      </c>
      <c r="E219" s="224">
        <f>Veículos!E28</f>
        <v>19.920000000000002</v>
      </c>
      <c r="F219" s="224">
        <f>Veículos!F28</f>
        <v>16.600000000000001</v>
      </c>
      <c r="G219" s="224">
        <f>Veículos!G28</f>
        <v>16.600000000000001</v>
      </c>
      <c r="H219" s="224">
        <f>Veículos!H28</f>
        <v>0</v>
      </c>
      <c r="I219" s="224">
        <f>Veículos!I28</f>
        <v>16.600000000000001</v>
      </c>
      <c r="J219" s="224">
        <f>Veículos!J28</f>
        <v>19.920000000000002</v>
      </c>
      <c r="K219" s="224">
        <f>Veículos!K28</f>
        <v>13.28</v>
      </c>
      <c r="L219" s="224">
        <f>Veículos!L28</f>
        <v>6.64</v>
      </c>
      <c r="M219" s="224">
        <f>Veículos!M28</f>
        <v>23.24</v>
      </c>
      <c r="N219" s="224">
        <f>Veículos!N28</f>
        <v>59.76</v>
      </c>
      <c r="O219" s="269">
        <f>Veículos!O28</f>
        <v>13.28</v>
      </c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 1026:1026">
      <c r="A220" s="348"/>
      <c r="B220" s="355" t="s">
        <v>21</v>
      </c>
      <c r="C220" s="268" t="s">
        <v>204</v>
      </c>
      <c r="D220" s="217">
        <f>Veículos!D35/Veículos!D36</f>
        <v>8.1999999999999993</v>
      </c>
      <c r="E220" s="217">
        <f>Veículos!E35/Veículos!E36</f>
        <v>8.9821428571428577</v>
      </c>
      <c r="F220" s="217">
        <f>Veículos!F35/Veículos!F36</f>
        <v>9</v>
      </c>
      <c r="G220" s="217" t="e">
        <f>Veículos!G35/Veículos!G36</f>
        <v>#DIV/0!</v>
      </c>
      <c r="H220" s="217" t="e">
        <f>Veículos!H35/Veículos!H36</f>
        <v>#DIV/0!</v>
      </c>
      <c r="I220" s="217" t="e">
        <f>Veículos!I35/Veículos!I36</f>
        <v>#DIV/0!</v>
      </c>
      <c r="J220" s="217" t="e">
        <f>Veículos!J35/Veículos!J36</f>
        <v>#DIV/0!</v>
      </c>
      <c r="K220" s="217" t="e">
        <f>Veículos!K35/Veículos!K36</f>
        <v>#DIV/0!</v>
      </c>
      <c r="L220" s="217">
        <f>Veículos!L35/Veículos!L36</f>
        <v>9</v>
      </c>
      <c r="M220" s="217">
        <f>Veículos!M35/Veículos!M36</f>
        <v>9.5</v>
      </c>
      <c r="N220" s="217">
        <f>Veículos!N35/Veículos!N36</f>
        <v>9</v>
      </c>
      <c r="O220" s="221" t="e">
        <f>Veículos!O35/Veículos!O36</f>
        <v>#DIV/0!</v>
      </c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 1026:1026">
      <c r="A221" s="348"/>
      <c r="B221" s="355"/>
      <c r="C221" s="270" t="s">
        <v>8</v>
      </c>
      <c r="D221" s="225">
        <f>Veículos!D37</f>
        <v>16.77</v>
      </c>
      <c r="E221" s="225">
        <f>Veículos!E37</f>
        <v>205.73</v>
      </c>
      <c r="F221" s="225">
        <f>Veículos!F37</f>
        <v>16.399999999999999</v>
      </c>
      <c r="G221" s="225">
        <f>Veículos!G37</f>
        <v>0</v>
      </c>
      <c r="H221" s="225">
        <f>Veículos!H37</f>
        <v>0</v>
      </c>
      <c r="I221" s="225">
        <f>Veículos!I37</f>
        <v>0</v>
      </c>
      <c r="J221" s="225">
        <f>Veículos!J37</f>
        <v>0</v>
      </c>
      <c r="K221" s="225">
        <f>Veículos!K37</f>
        <v>0</v>
      </c>
      <c r="L221" s="225">
        <f>Veículos!L37</f>
        <v>83.66</v>
      </c>
      <c r="M221" s="225">
        <f>Veículos!M37</f>
        <v>6.97</v>
      </c>
      <c r="N221" s="225">
        <f>Veículos!N37</f>
        <v>3.78</v>
      </c>
      <c r="O221" s="271">
        <f>Veículos!O37</f>
        <v>0</v>
      </c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3" spans="1:1024 1026:1026">
      <c r="H223" s="184">
        <v>2020</v>
      </c>
      <c r="I223" s="184">
        <v>2019</v>
      </c>
      <c r="J223" s="274">
        <v>2018</v>
      </c>
      <c r="K223" s="274">
        <v>2017</v>
      </c>
      <c r="L223" s="274">
        <v>2016</v>
      </c>
      <c r="AML223" s="184"/>
    </row>
    <row r="224" spans="1:1024 1026:1026">
      <c r="G224" t="s">
        <v>207</v>
      </c>
      <c r="H224" s="70">
        <v>209</v>
      </c>
      <c r="I224" s="184">
        <v>181</v>
      </c>
      <c r="J224" s="274">
        <v>181</v>
      </c>
      <c r="K224" s="274">
        <v>168</v>
      </c>
      <c r="L224" s="274">
        <v>164</v>
      </c>
      <c r="AML224" s="184"/>
    </row>
    <row r="225" spans="4:12 1026:1026">
      <c r="G225" t="s">
        <v>208</v>
      </c>
      <c r="H225" s="70">
        <v>25</v>
      </c>
      <c r="I225" s="184">
        <v>29</v>
      </c>
      <c r="J225" s="274">
        <v>29</v>
      </c>
      <c r="K225" s="274">
        <v>29</v>
      </c>
      <c r="L225" s="274">
        <v>18</v>
      </c>
      <c r="AML225" s="184"/>
    </row>
    <row r="226" spans="4:12 1026:1026">
      <c r="G226" t="s">
        <v>209</v>
      </c>
      <c r="H226" s="70">
        <v>0</v>
      </c>
      <c r="I226" s="275">
        <v>1</v>
      </c>
      <c r="J226" s="274">
        <v>2</v>
      </c>
      <c r="K226" s="274">
        <v>2</v>
      </c>
      <c r="L226" s="274"/>
      <c r="AML226" s="184"/>
    </row>
    <row r="227" spans="4:12 1026:1026">
      <c r="D227"/>
      <c r="G227" t="s">
        <v>210</v>
      </c>
      <c r="H227" s="70">
        <v>90</v>
      </c>
      <c r="I227" s="184">
        <f>51+15+4+10+13+7+5</f>
        <v>105</v>
      </c>
      <c r="J227" s="184">
        <f>47+14+4+10+13+6+4</f>
        <v>98</v>
      </c>
      <c r="K227" s="184">
        <f>48+14+3+9+12+6+4</f>
        <v>96</v>
      </c>
      <c r="L227" s="274">
        <v>63</v>
      </c>
      <c r="AML227" s="184"/>
    </row>
    <row r="228" spans="4:12 1026:1026">
      <c r="D228"/>
      <c r="G228" t="s">
        <v>211</v>
      </c>
      <c r="H228" s="70"/>
      <c r="I228" s="184">
        <v>76</v>
      </c>
      <c r="J228" s="274">
        <v>76</v>
      </c>
      <c r="K228" s="274">
        <v>76</v>
      </c>
      <c r="L228" s="274">
        <v>62</v>
      </c>
      <c r="AML228" s="184"/>
    </row>
    <row r="229" spans="4:12 1026:1026">
      <c r="D229"/>
      <c r="G229" t="s">
        <v>212</v>
      </c>
      <c r="H229" s="70"/>
      <c r="I229" s="184">
        <v>2</v>
      </c>
      <c r="J229" s="274">
        <v>6</v>
      </c>
      <c r="K229" s="274">
        <v>4</v>
      </c>
      <c r="L229" s="274">
        <v>10</v>
      </c>
      <c r="AML229" s="184"/>
    </row>
    <row r="230" spans="4:12 1026:1026">
      <c r="D230"/>
      <c r="G230" t="s">
        <v>213</v>
      </c>
      <c r="H230" s="70">
        <v>29</v>
      </c>
      <c r="I230" s="184">
        <v>26</v>
      </c>
      <c r="J230" s="274">
        <v>23</v>
      </c>
      <c r="K230" s="274">
        <v>21</v>
      </c>
      <c r="L230" s="276">
        <v>19</v>
      </c>
      <c r="AML230" s="184"/>
    </row>
    <row r="231" spans="4:12 1026:1026">
      <c r="G231" t="s">
        <v>214</v>
      </c>
      <c r="H231" s="70">
        <v>1</v>
      </c>
      <c r="I231" s="184">
        <v>1</v>
      </c>
      <c r="J231" s="274">
        <v>1</v>
      </c>
      <c r="K231" s="274">
        <v>1</v>
      </c>
      <c r="L231" s="274">
        <v>1</v>
      </c>
      <c r="AML231" s="184"/>
    </row>
    <row r="232" spans="4:12 1026:1026">
      <c r="G232" t="s">
        <v>215</v>
      </c>
      <c r="H232" s="70">
        <v>14</v>
      </c>
      <c r="I232" s="184">
        <v>14</v>
      </c>
      <c r="J232" s="274">
        <v>14</v>
      </c>
      <c r="K232" s="274">
        <v>14</v>
      </c>
      <c r="L232" s="274"/>
      <c r="AML232" s="184"/>
    </row>
    <row r="233" spans="4:12 1026:1026">
      <c r="J233" s="274"/>
      <c r="K233" s="274"/>
      <c r="L233" s="274"/>
      <c r="AML233" s="184"/>
    </row>
    <row r="234" spans="4:12 1026:1026">
      <c r="G234" t="s">
        <v>216</v>
      </c>
      <c r="H234" s="70">
        <v>11506.09</v>
      </c>
      <c r="I234" s="184">
        <v>11506.09</v>
      </c>
      <c r="J234" s="274">
        <v>11506.09</v>
      </c>
      <c r="K234" s="274">
        <v>11506.09</v>
      </c>
      <c r="L234" s="274">
        <v>11506.09</v>
      </c>
      <c r="AML234" s="184"/>
    </row>
  </sheetData>
  <mergeCells count="216">
    <mergeCell ref="A208:A214"/>
    <mergeCell ref="B208:C208"/>
    <mergeCell ref="B209:B210"/>
    <mergeCell ref="B211:B212"/>
    <mergeCell ref="B213:B214"/>
    <mergeCell ref="A215:A221"/>
    <mergeCell ref="B215:C215"/>
    <mergeCell ref="B216:B217"/>
    <mergeCell ref="B218:B219"/>
    <mergeCell ref="B220:B221"/>
    <mergeCell ref="A197:A200"/>
    <mergeCell ref="B197:C197"/>
    <mergeCell ref="B198:C198"/>
    <mergeCell ref="B199:C199"/>
    <mergeCell ref="B200:C200"/>
    <mergeCell ref="A201:A207"/>
    <mergeCell ref="B201:C201"/>
    <mergeCell ref="B202:B203"/>
    <mergeCell ref="B204:B205"/>
    <mergeCell ref="B206:B207"/>
    <mergeCell ref="A189:A192"/>
    <mergeCell ref="B189:C189"/>
    <mergeCell ref="B190:C190"/>
    <mergeCell ref="B191:C191"/>
    <mergeCell ref="B192:C192"/>
    <mergeCell ref="A193:A196"/>
    <mergeCell ref="B193:C193"/>
    <mergeCell ref="B194:C194"/>
    <mergeCell ref="B195:C195"/>
    <mergeCell ref="B196:C196"/>
    <mergeCell ref="A181:A184"/>
    <mergeCell ref="B181:C181"/>
    <mergeCell ref="B182:C182"/>
    <mergeCell ref="B183:C183"/>
    <mergeCell ref="B184:C184"/>
    <mergeCell ref="A185:A188"/>
    <mergeCell ref="B185:C185"/>
    <mergeCell ref="B186:C186"/>
    <mergeCell ref="B187:C187"/>
    <mergeCell ref="B188:C188"/>
    <mergeCell ref="A173:A176"/>
    <mergeCell ref="B173:C173"/>
    <mergeCell ref="B174:C174"/>
    <mergeCell ref="B175:C175"/>
    <mergeCell ref="B176:C176"/>
    <mergeCell ref="A177:A180"/>
    <mergeCell ref="B177:C177"/>
    <mergeCell ref="B178:C178"/>
    <mergeCell ref="B179:C179"/>
    <mergeCell ref="B180:C180"/>
    <mergeCell ref="A165:A168"/>
    <mergeCell ref="B165:C165"/>
    <mergeCell ref="B166:C166"/>
    <mergeCell ref="B167:C167"/>
    <mergeCell ref="B168:C168"/>
    <mergeCell ref="A169:A172"/>
    <mergeCell ref="B169:C169"/>
    <mergeCell ref="B170:C170"/>
    <mergeCell ref="B171:C171"/>
    <mergeCell ref="B172:C172"/>
    <mergeCell ref="A157:A160"/>
    <mergeCell ref="B157:C157"/>
    <mergeCell ref="B158:C158"/>
    <mergeCell ref="B159:C159"/>
    <mergeCell ref="B160:C160"/>
    <mergeCell ref="A161:A164"/>
    <mergeCell ref="B161:C161"/>
    <mergeCell ref="B162:C162"/>
    <mergeCell ref="B163:C163"/>
    <mergeCell ref="B164:C164"/>
    <mergeCell ref="A149:A152"/>
    <mergeCell ref="B149:C149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41:A144"/>
    <mergeCell ref="B141:C141"/>
    <mergeCell ref="B142:C142"/>
    <mergeCell ref="B143:C143"/>
    <mergeCell ref="B144:C144"/>
    <mergeCell ref="A145:A148"/>
    <mergeCell ref="B145:C145"/>
    <mergeCell ref="B146:C146"/>
    <mergeCell ref="B147:C147"/>
    <mergeCell ref="B148:C148"/>
    <mergeCell ref="A133:A136"/>
    <mergeCell ref="B133:C133"/>
    <mergeCell ref="B134:C134"/>
    <mergeCell ref="B135:C135"/>
    <mergeCell ref="B136:C136"/>
    <mergeCell ref="A137:A140"/>
    <mergeCell ref="B137:C137"/>
    <mergeCell ref="B138:C138"/>
    <mergeCell ref="B139:C139"/>
    <mergeCell ref="B140:C140"/>
    <mergeCell ref="A124:A128"/>
    <mergeCell ref="B124:C124"/>
    <mergeCell ref="B125:C125"/>
    <mergeCell ref="B126:C126"/>
    <mergeCell ref="B127:C127"/>
    <mergeCell ref="B128:C128"/>
    <mergeCell ref="A129:A132"/>
    <mergeCell ref="B129:C129"/>
    <mergeCell ref="B130:C130"/>
    <mergeCell ref="B131:C131"/>
    <mergeCell ref="B132:C132"/>
    <mergeCell ref="A110:A118"/>
    <mergeCell ref="B110:C110"/>
    <mergeCell ref="B111:B113"/>
    <mergeCell ref="B114:B116"/>
    <mergeCell ref="A119:A123"/>
    <mergeCell ref="B119:C119"/>
    <mergeCell ref="B120:C120"/>
    <mergeCell ref="B121:C121"/>
    <mergeCell ref="B122:C122"/>
    <mergeCell ref="B123:C123"/>
    <mergeCell ref="A83:A91"/>
    <mergeCell ref="B83:C83"/>
    <mergeCell ref="B84:B86"/>
    <mergeCell ref="B87:B89"/>
    <mergeCell ref="A92:A100"/>
    <mergeCell ref="B92:C92"/>
    <mergeCell ref="B93:B95"/>
    <mergeCell ref="B96:B98"/>
    <mergeCell ref="A101:A109"/>
    <mergeCell ref="B101:C101"/>
    <mergeCell ref="B102:B104"/>
    <mergeCell ref="B105:B107"/>
    <mergeCell ref="A68:A82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A53:A67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A38:A52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A23:A37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1:L2"/>
    <mergeCell ref="B3:L4"/>
    <mergeCell ref="B7:C7"/>
    <mergeCell ref="A8:A22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</mergeCells>
  <pageMargins left="0.17013888888888901" right="0.17013888888888901" top="0.35" bottom="0.34027777777777801" header="0.51180555555555496" footer="0.51180555555555496"/>
  <pageSetup paperSize="9" firstPageNumber="0" fitToHeight="13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K95"/>
  <sheetViews>
    <sheetView topLeftCell="A61" zoomScaleNormal="100" workbookViewId="0">
      <selection activeCell="E8" sqref="E8"/>
    </sheetView>
  </sheetViews>
  <sheetFormatPr defaultRowHeight="15"/>
  <cols>
    <col min="1" max="1" width="25.7109375" style="184" customWidth="1"/>
    <col min="2" max="2" width="36.7109375" style="184" customWidth="1"/>
    <col min="3" max="3" width="15.7109375" style="184" customWidth="1"/>
    <col min="4" max="5" width="20.7109375" style="184" customWidth="1"/>
    <col min="6" max="1025" width="9.140625" style="184" customWidth="1"/>
  </cols>
  <sheetData>
    <row r="1" spans="1:1024" ht="23.25">
      <c r="A1"/>
      <c r="B1" s="317" t="s">
        <v>0</v>
      </c>
      <c r="C1" s="317"/>
      <c r="D1" s="317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3.25">
      <c r="A2"/>
      <c r="B2" s="317"/>
      <c r="C2" s="317"/>
      <c r="D2" s="317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/>
      <c r="B3" s="318" t="s">
        <v>217</v>
      </c>
      <c r="C3" s="318"/>
      <c r="D3" s="318"/>
      <c r="E3" s="277"/>
      <c r="F3" s="277"/>
      <c r="G3" s="277"/>
      <c r="H3" s="277"/>
      <c r="I3" s="277"/>
      <c r="J3" s="277"/>
      <c r="K3" s="277"/>
      <c r="L3" s="277"/>
      <c r="M3" s="39"/>
      <c r="N3" s="39"/>
      <c r="O3" s="39"/>
      <c r="P3" s="39"/>
      <c r="Q3" s="39"/>
      <c r="R3" s="39"/>
      <c r="S3" s="39"/>
      <c r="T3" s="39"/>
      <c r="U3" s="39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>
      <c r="A4"/>
      <c r="B4" s="318"/>
      <c r="C4" s="318"/>
      <c r="D4" s="318"/>
      <c r="E4" s="277"/>
      <c r="F4" s="277"/>
      <c r="G4" s="277"/>
      <c r="H4" s="277"/>
      <c r="I4" s="277"/>
      <c r="J4" s="277"/>
      <c r="K4" s="277"/>
      <c r="L4" s="277"/>
      <c r="M4" s="39"/>
      <c r="N4" s="39"/>
      <c r="O4" s="39"/>
      <c r="P4" s="39"/>
      <c r="Q4" s="39"/>
      <c r="R4" s="39"/>
      <c r="S4" s="39"/>
      <c r="T4" s="39"/>
      <c r="U4" s="39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7" spans="1:1024" ht="30">
      <c r="A7" s="185" t="s">
        <v>169</v>
      </c>
      <c r="B7" s="341" t="s">
        <v>170</v>
      </c>
      <c r="C7" s="341"/>
      <c r="D7" s="80" t="s">
        <v>32</v>
      </c>
      <c r="E7" s="80" t="s">
        <v>33</v>
      </c>
    </row>
    <row r="8" spans="1:1024" ht="30" customHeight="1">
      <c r="A8" s="356" t="s">
        <v>30</v>
      </c>
      <c r="B8" s="343" t="s">
        <v>218</v>
      </c>
      <c r="C8" s="343"/>
      <c r="D8" s="187">
        <f>Descartáveis!B14/355</f>
        <v>2.6591549295774648</v>
      </c>
      <c r="E8" s="187">
        <f>Descartáveis!D14/355</f>
        <v>1.1267605633802817</v>
      </c>
    </row>
    <row r="9" spans="1:1024">
      <c r="A9" s="356"/>
      <c r="B9" s="344" t="s">
        <v>9</v>
      </c>
      <c r="C9" s="344"/>
      <c r="D9" s="278">
        <f>Descartáveis!B11/253</f>
        <v>3.268774703557312</v>
      </c>
      <c r="E9" s="278">
        <f>Descartáveis!D11/253</f>
        <v>1.1660079051383399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356"/>
      <c r="B10" s="344" t="s">
        <v>18</v>
      </c>
      <c r="C10" s="344"/>
      <c r="D10" s="278">
        <f>Descartáveis!B12/59</f>
        <v>0.84745762711864403</v>
      </c>
      <c r="E10" s="278">
        <f>Descartáveis!D12/59</f>
        <v>1.0169491525423728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356"/>
      <c r="B11" s="350" t="s">
        <v>21</v>
      </c>
      <c r="C11" s="350"/>
      <c r="D11" s="279">
        <f>Descartáveis!B13/43</f>
        <v>1.558139534883721</v>
      </c>
      <c r="E11" s="279">
        <f>Descartáveis!D13/43</f>
        <v>1.0465116279069768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30" customHeight="1">
      <c r="A12" s="348" t="s">
        <v>31</v>
      </c>
      <c r="B12" s="343" t="s">
        <v>219</v>
      </c>
      <c r="C12" s="343"/>
      <c r="D12" s="280">
        <f>Descartáveis!C14</f>
        <v>2532.0700000000002</v>
      </c>
      <c r="E12" s="281">
        <f>Descartáveis!E14</f>
        <v>1149.95</v>
      </c>
    </row>
    <row r="13" spans="1:1024">
      <c r="A13" s="348"/>
      <c r="B13" s="344" t="s">
        <v>9</v>
      </c>
      <c r="C13" s="344"/>
      <c r="D13" s="278">
        <f>Descartáveis!C11</f>
        <v>2075.77</v>
      </c>
      <c r="E13" s="282">
        <f>Descartáveis!E11</f>
        <v>740.45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348"/>
      <c r="B14" s="344" t="s">
        <v>18</v>
      </c>
      <c r="C14" s="344"/>
      <c r="D14" s="278">
        <f>Descartáveis!C12</f>
        <v>195.00000000000003</v>
      </c>
      <c r="E14" s="282">
        <f>Descartáveis!E12</f>
        <v>234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348"/>
      <c r="B15" s="351" t="s">
        <v>21</v>
      </c>
      <c r="C15" s="351"/>
      <c r="D15" s="283">
        <f>Descartáveis!C13</f>
        <v>261.3</v>
      </c>
      <c r="E15" s="284">
        <f>Descartáveis!E13</f>
        <v>175.5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0" customHeight="1">
      <c r="A16" s="348" t="s">
        <v>36</v>
      </c>
      <c r="B16" s="343" t="s">
        <v>220</v>
      </c>
      <c r="C16" s="343"/>
      <c r="D16" s="187">
        <f>Descartáveis!B24/355</f>
        <v>0.3295774647887324</v>
      </c>
      <c r="E16" s="188">
        <f>Descartáveis!D24/355</f>
        <v>2.8169014084507043E-2</v>
      </c>
    </row>
    <row r="17" spans="1:1024">
      <c r="A17" s="348"/>
      <c r="B17" s="344" t="s">
        <v>9</v>
      </c>
      <c r="C17" s="344"/>
      <c r="D17" s="278">
        <f>Descartáveis!B21/253</f>
        <v>0.39525691699604742</v>
      </c>
      <c r="E17" s="282">
        <f>Descartáveis!D21/253</f>
        <v>0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348"/>
      <c r="B18" s="344" t="s">
        <v>18</v>
      </c>
      <c r="C18" s="344"/>
      <c r="D18" s="278">
        <f>Descartáveis!B22/59</f>
        <v>5.0847457627118647E-2</v>
      </c>
      <c r="E18" s="282">
        <f>Descartáveis!D22/59</f>
        <v>8.4745762711864403E-2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348"/>
      <c r="B19" s="351" t="s">
        <v>21</v>
      </c>
      <c r="C19" s="351"/>
      <c r="D19" s="283">
        <f>Descartáveis!B23/43</f>
        <v>0.32558139534883723</v>
      </c>
      <c r="E19" s="284">
        <f>Descartáveis!D23/43</f>
        <v>0.11627906976744186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" customHeight="1">
      <c r="A20" s="348" t="s">
        <v>37</v>
      </c>
      <c r="B20" s="343" t="s">
        <v>221</v>
      </c>
      <c r="C20" s="343"/>
      <c r="D20" s="280">
        <f>Descartáveis!C24</f>
        <v>130.5</v>
      </c>
      <c r="E20" s="281">
        <f>Descartáveis!E24</f>
        <v>15</v>
      </c>
    </row>
    <row r="21" spans="1:1024">
      <c r="A21" s="348"/>
      <c r="B21" s="344" t="s">
        <v>9</v>
      </c>
      <c r="C21" s="344"/>
      <c r="D21" s="278">
        <f>Descartáveis!C21</f>
        <v>105</v>
      </c>
      <c r="E21" s="282">
        <f>Descartáveis!E21</f>
        <v>0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>
      <c r="A22" s="348"/>
      <c r="B22" s="344" t="s">
        <v>18</v>
      </c>
      <c r="C22" s="344"/>
      <c r="D22" s="278">
        <f>Descartáveis!C22</f>
        <v>4.5</v>
      </c>
      <c r="E22" s="282">
        <f>Descartáveis!E22</f>
        <v>7.5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>
      <c r="A23" s="348"/>
      <c r="B23" s="350" t="s">
        <v>21</v>
      </c>
      <c r="C23" s="350"/>
      <c r="D23" s="279">
        <f>Descartáveis!C23</f>
        <v>21</v>
      </c>
      <c r="E23" s="285">
        <f>Descartáveis!E23</f>
        <v>7.5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357" t="s">
        <v>39</v>
      </c>
      <c r="B24" s="358" t="s">
        <v>222</v>
      </c>
      <c r="C24" s="358"/>
      <c r="D24" s="207">
        <f>D12+D20</f>
        <v>2662.57</v>
      </c>
      <c r="E24" s="208">
        <f>E12+E20</f>
        <v>1164.95</v>
      </c>
    </row>
    <row r="25" spans="1:1024">
      <c r="A25" s="357"/>
      <c r="B25" s="359" t="s">
        <v>9</v>
      </c>
      <c r="C25" s="359"/>
      <c r="D25" s="278">
        <f>'Indicadores - Semestrais'!D13+'Indicadores - Semestrais'!D21</f>
        <v>2180.77</v>
      </c>
      <c r="E25" s="282">
        <f>'Indicadores - Semestrais'!E13+'Indicadores - Semestrais'!E21</f>
        <v>740.45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>
      <c r="A26" s="357"/>
      <c r="B26" s="359" t="s">
        <v>18</v>
      </c>
      <c r="C26" s="359"/>
      <c r="D26" s="278">
        <f>'Indicadores - Semestrais'!D14+'Indicadores - Semestrais'!D22</f>
        <v>199.50000000000003</v>
      </c>
      <c r="E26" s="282">
        <f>'Indicadores - Semestrais'!E14+'Indicadores - Semestrais'!E22</f>
        <v>241.5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>
      <c r="A27" s="357"/>
      <c r="B27" s="360" t="s">
        <v>21</v>
      </c>
      <c r="C27" s="360"/>
      <c r="D27" s="283">
        <f>'Indicadores - Semestrais'!D15+'Indicadores - Semestrais'!D23</f>
        <v>282.3</v>
      </c>
      <c r="E27" s="284">
        <f>'Indicadores - Semestrais'!E15+'Indicadores - Semestrais'!E23</f>
        <v>183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0.75" customHeight="1">
      <c r="A28" s="348" t="s">
        <v>41</v>
      </c>
      <c r="B28" s="343" t="s">
        <v>223</v>
      </c>
      <c r="C28" s="343"/>
      <c r="D28" s="207">
        <f>D29+D30+D31</f>
        <v>0</v>
      </c>
      <c r="E28" s="208">
        <f>E29+E30+E31</f>
        <v>0</v>
      </c>
    </row>
    <row r="29" spans="1:1024">
      <c r="A29" s="348"/>
      <c r="B29" s="344" t="s">
        <v>9</v>
      </c>
      <c r="C29" s="344"/>
      <c r="D29" s="278">
        <f>'Água Engarrafada'!B11</f>
        <v>0</v>
      </c>
      <c r="E29" s="282">
        <f>'Água Engarrafada'!D11</f>
        <v>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>
      <c r="A30" s="348"/>
      <c r="B30" s="344" t="s">
        <v>18</v>
      </c>
      <c r="C30" s="344"/>
      <c r="D30" s="278">
        <f>'Água Engarrafada'!B12</f>
        <v>0</v>
      </c>
      <c r="E30" s="282">
        <f>'Água Engarrafada'!D12</f>
        <v>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>
      <c r="A31" s="348"/>
      <c r="B31" s="351" t="s">
        <v>21</v>
      </c>
      <c r="C31" s="351"/>
      <c r="D31" s="283">
        <f>'Água Engarrafada'!B13</f>
        <v>0</v>
      </c>
      <c r="E31" s="284">
        <f>'Água Engarrafada'!D13</f>
        <v>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>
      <c r="A32" s="348" t="s">
        <v>44</v>
      </c>
      <c r="B32" s="343" t="s">
        <v>224</v>
      </c>
      <c r="C32" s="343"/>
      <c r="D32" s="207">
        <f>D33+D34+D35</f>
        <v>182</v>
      </c>
      <c r="E32" s="208">
        <f>E33+E34+E35</f>
        <v>248</v>
      </c>
    </row>
    <row r="33" spans="1:1024">
      <c r="A33" s="348"/>
      <c r="B33" s="344" t="s">
        <v>9</v>
      </c>
      <c r="C33" s="344"/>
      <c r="D33" s="278">
        <f>'Água Engarrafada'!B22</f>
        <v>0</v>
      </c>
      <c r="E33" s="282">
        <f>'Água Engarrafada'!D22</f>
        <v>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>
      <c r="A34" s="348"/>
      <c r="B34" s="344" t="s">
        <v>18</v>
      </c>
      <c r="C34" s="344"/>
      <c r="D34" s="278">
        <f>'Água Engarrafada'!B23</f>
        <v>182</v>
      </c>
      <c r="E34" s="282">
        <f>'Água Engarrafada'!D23</f>
        <v>248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 s="348"/>
      <c r="B35" s="351" t="s">
        <v>21</v>
      </c>
      <c r="C35" s="351"/>
      <c r="D35" s="283">
        <f>'Água Engarrafada'!B24</f>
        <v>0</v>
      </c>
      <c r="E35" s="284">
        <f>'Água Engarrafada'!D24</f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0" customHeight="1">
      <c r="A36" s="348" t="s">
        <v>225</v>
      </c>
      <c r="B36" s="343" t="s">
        <v>226</v>
      </c>
      <c r="C36" s="343"/>
      <c r="D36" s="207">
        <f>D37+D38+D39</f>
        <v>0</v>
      </c>
      <c r="E36" s="208">
        <f>E37+E38+E39</f>
        <v>0</v>
      </c>
    </row>
    <row r="37" spans="1:1024">
      <c r="A37" s="348"/>
      <c r="B37" s="344" t="s">
        <v>9</v>
      </c>
      <c r="C37" s="344"/>
      <c r="D37" s="278">
        <f>'Água Engarrafada'!C11</f>
        <v>0</v>
      </c>
      <c r="E37" s="282">
        <f>'Água Engarrafada'!E11</f>
        <v>0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>
      <c r="A38" s="348"/>
      <c r="B38" s="344" t="s">
        <v>18</v>
      </c>
      <c r="C38" s="344"/>
      <c r="D38" s="278">
        <f>'Água Engarrafada'!C12</f>
        <v>0</v>
      </c>
      <c r="E38" s="282">
        <f>'Água Engarrafada'!E12</f>
        <v>0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>
      <c r="A39" s="348"/>
      <c r="B39" s="351" t="s">
        <v>21</v>
      </c>
      <c r="C39" s="351"/>
      <c r="D39" s="283">
        <f>'Água Engarrafada'!C13</f>
        <v>0</v>
      </c>
      <c r="E39" s="284">
        <f>'Água Engarrafada'!E13</f>
        <v>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>
      <c r="A40" s="347" t="s">
        <v>45</v>
      </c>
      <c r="B40" s="343" t="s">
        <v>227</v>
      </c>
      <c r="C40" s="343"/>
      <c r="D40" s="207">
        <f>D41+D42+D43</f>
        <v>1683.5</v>
      </c>
      <c r="E40" s="208">
        <f>E41+E42+E43</f>
        <v>2294</v>
      </c>
    </row>
    <row r="41" spans="1:1024">
      <c r="A41" s="347"/>
      <c r="B41" s="344" t="s">
        <v>9</v>
      </c>
      <c r="C41" s="344"/>
      <c r="D41" s="278">
        <f>'Água Engarrafada'!C22</f>
        <v>0</v>
      </c>
      <c r="E41" s="282">
        <f>'Água Engarrafada'!E22</f>
        <v>0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>
      <c r="A42" s="347"/>
      <c r="B42" s="344" t="s">
        <v>18</v>
      </c>
      <c r="C42" s="344"/>
      <c r="D42" s="278">
        <f>'Água Engarrafada'!C23</f>
        <v>1683.5</v>
      </c>
      <c r="E42" s="282">
        <f>'Água Engarrafada'!E23</f>
        <v>2294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>
      <c r="A43" s="347"/>
      <c r="B43" s="350" t="s">
        <v>21</v>
      </c>
      <c r="C43" s="350"/>
      <c r="D43" s="279">
        <f>'Água Engarrafada'!C24</f>
        <v>0</v>
      </c>
      <c r="E43" s="285">
        <f>'Água Engarrafada'!E24</f>
        <v>0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.75" customHeight="1">
      <c r="A44" s="348" t="s">
        <v>48</v>
      </c>
      <c r="B44" s="343" t="s">
        <v>228</v>
      </c>
      <c r="C44" s="343"/>
      <c r="D44" s="187">
        <f>(Impressões!B11+Impressões!B20+Impressões!B23)/355</f>
        <v>1.4084507042253521E-2</v>
      </c>
      <c r="E44" s="188">
        <f>(Impressões!F11+Impressões!F20+Impressões!F23)/355</f>
        <v>1.4084507042253521E-2</v>
      </c>
    </row>
    <row r="45" spans="1:1024">
      <c r="A45" s="348"/>
      <c r="B45" s="344" t="s">
        <v>9</v>
      </c>
      <c r="C45" s="344"/>
      <c r="D45" s="278">
        <f>Impressões!B11/253</f>
        <v>1.5810276679841896E-2</v>
      </c>
      <c r="E45" s="282">
        <f>Impressões!F11/253</f>
        <v>1.1857707509881422E-2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>
      <c r="A46" s="348"/>
      <c r="B46" s="344" t="s">
        <v>18</v>
      </c>
      <c r="C46" s="344"/>
      <c r="D46" s="278">
        <f>Impressões!B20/59</f>
        <v>0</v>
      </c>
      <c r="E46" s="282">
        <f>Impressões!F20/59</f>
        <v>0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>
      <c r="A47" s="348"/>
      <c r="B47" s="351" t="s">
        <v>21</v>
      </c>
      <c r="C47" s="351"/>
      <c r="D47" s="283">
        <f>Impressões!B23/43</f>
        <v>2.3255813953488372E-2</v>
      </c>
      <c r="E47" s="284">
        <f>Impressões!F23/43</f>
        <v>4.6511627906976744E-2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30" customHeight="1">
      <c r="A48" s="347" t="s">
        <v>49</v>
      </c>
      <c r="B48" s="343" t="s">
        <v>229</v>
      </c>
      <c r="C48" s="343"/>
      <c r="D48" s="207">
        <f>D49+D50+D51</f>
        <v>7</v>
      </c>
      <c r="E48" s="208">
        <f>E49+E50+E51</f>
        <v>1</v>
      </c>
    </row>
    <row r="49" spans="1:1024">
      <c r="A49" s="347"/>
      <c r="B49" s="361" t="s">
        <v>9</v>
      </c>
      <c r="C49" s="361"/>
      <c r="D49" s="286">
        <f>Impressões!D11</f>
        <v>6</v>
      </c>
      <c r="E49" s="287">
        <f>Impressões!H11</f>
        <v>0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>
      <c r="A50" s="347"/>
      <c r="B50" s="344" t="s">
        <v>18</v>
      </c>
      <c r="C50" s="344"/>
      <c r="D50" s="286">
        <f>Impressões!D20</f>
        <v>0</v>
      </c>
      <c r="E50" s="287">
        <f>Impressões!H20</f>
        <v>0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>
      <c r="A51" s="347"/>
      <c r="B51" s="350" t="s">
        <v>21</v>
      </c>
      <c r="C51" s="350"/>
      <c r="D51" s="288">
        <f>Impressões!D23</f>
        <v>1</v>
      </c>
      <c r="E51" s="289">
        <f>Impressões!H23</f>
        <v>1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.75" customHeight="1">
      <c r="A52" s="347" t="s">
        <v>54</v>
      </c>
      <c r="B52" s="343" t="s">
        <v>230</v>
      </c>
      <c r="C52" s="343"/>
      <c r="D52" s="207" t="e">
        <f>D53+D54+D55</f>
        <v>#DIV/0!</v>
      </c>
      <c r="E52" s="208" t="e">
        <f>E53+E54+E55</f>
        <v>#DIV/0!</v>
      </c>
    </row>
    <row r="53" spans="1:1024">
      <c r="A53" s="347"/>
      <c r="B53" s="344" t="s">
        <v>9</v>
      </c>
      <c r="C53" s="344"/>
      <c r="D53" s="290">
        <f>Impressões!B11/Impressões!D11</f>
        <v>0.66666666666666663</v>
      </c>
      <c r="E53" s="291" t="e">
        <f>Impressões!F11/Impressões!H11</f>
        <v>#DIV/0!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>
      <c r="A54" s="347"/>
      <c r="B54" s="344" t="s">
        <v>18</v>
      </c>
      <c r="C54" s="344"/>
      <c r="D54" s="290" t="e">
        <f>Impressões!B20/Impressões!D20</f>
        <v>#DIV/0!</v>
      </c>
      <c r="E54" s="237" t="e">
        <f>Impressões!F20/Impressões!H20</f>
        <v>#DIV/0!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>
      <c r="A55" s="347"/>
      <c r="B55" s="350" t="s">
        <v>21</v>
      </c>
      <c r="C55" s="350"/>
      <c r="D55" s="292">
        <f>Impressões!B23/Impressões!D23</f>
        <v>1</v>
      </c>
      <c r="E55" s="293">
        <f>Impressões!F23/Impressões!H23</f>
        <v>2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>
      <c r="A56" s="348" t="s">
        <v>91</v>
      </c>
      <c r="B56" s="343" t="s">
        <v>190</v>
      </c>
      <c r="C56" s="343"/>
      <c r="D56" s="207" t="e">
        <f>D57+D58+D59</f>
        <v>#REF!</v>
      </c>
      <c r="E56" s="208">
        <f>E57+E58+E59</f>
        <v>100</v>
      </c>
    </row>
    <row r="57" spans="1:1024">
      <c r="A57" s="348"/>
      <c r="B57" s="344" t="s">
        <v>9</v>
      </c>
      <c r="C57" s="344"/>
      <c r="D57" s="245" t="e">
        <f>Resíduos!#REF!</f>
        <v>#REF!</v>
      </c>
      <c r="E57" s="247">
        <f>Resíduos!O18</f>
        <v>100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>
      <c r="A58" s="348"/>
      <c r="B58" s="344" t="s">
        <v>18</v>
      </c>
      <c r="C58" s="344"/>
      <c r="D58" s="245" t="e">
        <f>Resíduos!#REF!</f>
        <v>#REF!</v>
      </c>
      <c r="E58" s="247">
        <f>Resíduos!O27</f>
        <v>0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>
      <c r="A59" s="348"/>
      <c r="B59" s="351" t="s">
        <v>21</v>
      </c>
      <c r="C59" s="351"/>
      <c r="D59" s="250" t="e">
        <f>Resíduos!#REF!</f>
        <v>#REF!</v>
      </c>
      <c r="E59" s="251">
        <f>Resíduos!O36</f>
        <v>0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9.25" customHeight="1">
      <c r="A60" s="348" t="s">
        <v>92</v>
      </c>
      <c r="B60" s="343" t="s">
        <v>191</v>
      </c>
      <c r="C60" s="343"/>
      <c r="D60" s="207" t="e">
        <f>D61+D62+D63</f>
        <v>#REF!</v>
      </c>
      <c r="E60" s="208">
        <f>E61+E62+E63</f>
        <v>0</v>
      </c>
    </row>
    <row r="61" spans="1:1024">
      <c r="A61" s="348"/>
      <c r="B61" s="344" t="s">
        <v>9</v>
      </c>
      <c r="C61" s="344"/>
      <c r="D61" s="245" t="e">
        <f>Resíduos!#REF!</f>
        <v>#REF!</v>
      </c>
      <c r="E61" s="247">
        <f>Resíduos!O19</f>
        <v>0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>
      <c r="A62" s="348"/>
      <c r="B62" s="344" t="s">
        <v>18</v>
      </c>
      <c r="C62" s="344"/>
      <c r="D62" s="245" t="e">
        <f>Resíduos!#REF!</f>
        <v>#REF!</v>
      </c>
      <c r="E62" s="247">
        <f>Resíduos!O28</f>
        <v>0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>
      <c r="A63" s="348"/>
      <c r="B63" s="351" t="s">
        <v>21</v>
      </c>
      <c r="C63" s="351"/>
      <c r="D63" s="250" t="e">
        <f>Resíduos!#REF!</f>
        <v>#REF!</v>
      </c>
      <c r="E63" s="251">
        <f>Resíduos!O37</f>
        <v>0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348" t="s">
        <v>93</v>
      </c>
      <c r="B64" s="343" t="s">
        <v>192</v>
      </c>
      <c r="C64" s="343"/>
      <c r="D64" s="207" t="e">
        <f>D65+D66+D67</f>
        <v>#REF!</v>
      </c>
      <c r="E64" s="208">
        <f>E65+E66+E67</f>
        <v>20</v>
      </c>
    </row>
    <row r="65" spans="1:1024">
      <c r="A65" s="348"/>
      <c r="B65" s="344" t="s">
        <v>9</v>
      </c>
      <c r="C65" s="344"/>
      <c r="D65" s="245" t="e">
        <f>Resíduos!#REF!</f>
        <v>#REF!</v>
      </c>
      <c r="E65" s="247">
        <f>Resíduos!O20</f>
        <v>20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>
      <c r="A66" s="348"/>
      <c r="B66" s="344" t="s">
        <v>18</v>
      </c>
      <c r="C66" s="344"/>
      <c r="D66" s="245" t="e">
        <f>Resíduos!#REF!</f>
        <v>#REF!</v>
      </c>
      <c r="E66" s="247">
        <f>Resíduos!O29</f>
        <v>0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>
      <c r="A67" s="348"/>
      <c r="B67" s="351" t="s">
        <v>21</v>
      </c>
      <c r="C67" s="351"/>
      <c r="D67" s="250" t="e">
        <f>Resíduos!#REF!</f>
        <v>#REF!</v>
      </c>
      <c r="E67" s="251">
        <f>Resíduos!O38</f>
        <v>0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30.75" customHeight="1">
      <c r="A68" s="348" t="s">
        <v>94</v>
      </c>
      <c r="B68" s="343" t="s">
        <v>193</v>
      </c>
      <c r="C68" s="343"/>
      <c r="D68" s="207" t="e">
        <f>D69+D70+D71</f>
        <v>#REF!</v>
      </c>
      <c r="E68" s="208">
        <f>E69+E70+E71</f>
        <v>0</v>
      </c>
    </row>
    <row r="69" spans="1:1024">
      <c r="A69" s="348"/>
      <c r="B69" s="344" t="s">
        <v>9</v>
      </c>
      <c r="C69" s="344"/>
      <c r="D69" s="245" t="e">
        <f>Resíduos!#REF!</f>
        <v>#REF!</v>
      </c>
      <c r="E69" s="247">
        <f>Resíduos!O21</f>
        <v>0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>
      <c r="A70" s="348"/>
      <c r="B70" s="344" t="s">
        <v>18</v>
      </c>
      <c r="C70" s="344"/>
      <c r="D70" s="245" t="e">
        <f>Resíduos!#REF!</f>
        <v>#REF!</v>
      </c>
      <c r="E70" s="247">
        <f>Resíduos!O30</f>
        <v>0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>
      <c r="A71" s="348"/>
      <c r="B71" s="351" t="s">
        <v>21</v>
      </c>
      <c r="C71" s="351"/>
      <c r="D71" s="250" t="e">
        <f>Resíduos!#REF!</f>
        <v>#REF!</v>
      </c>
      <c r="E71" s="251">
        <f>Resíduos!O39</f>
        <v>0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0.75" customHeight="1">
      <c r="A72" s="348" t="s">
        <v>95</v>
      </c>
      <c r="B72" s="343" t="s">
        <v>194</v>
      </c>
      <c r="C72" s="343"/>
      <c r="D72" s="207" t="e">
        <f>D73+D74+D75</f>
        <v>#REF!</v>
      </c>
      <c r="E72" s="208">
        <f>E73+E74+E75</f>
        <v>0</v>
      </c>
    </row>
    <row r="73" spans="1:1024">
      <c r="A73" s="348"/>
      <c r="B73" s="344" t="s">
        <v>9</v>
      </c>
      <c r="C73" s="344"/>
      <c r="D73" s="245" t="e">
        <f>Resíduos!#REF!</f>
        <v>#REF!</v>
      </c>
      <c r="E73" s="247">
        <f>Resíduos!O22</f>
        <v>0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>
      <c r="A74" s="348"/>
      <c r="B74" s="344" t="s">
        <v>18</v>
      </c>
      <c r="C74" s="344"/>
      <c r="D74" s="245" t="e">
        <f>Resíduos!#REF!</f>
        <v>#REF!</v>
      </c>
      <c r="E74" s="247">
        <f>Resíduos!O31</f>
        <v>0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>
      <c r="A75" s="348"/>
      <c r="B75" s="351" t="s">
        <v>21</v>
      </c>
      <c r="C75" s="351"/>
      <c r="D75" s="250" t="e">
        <f>Resíduos!#REF!</f>
        <v>#REF!</v>
      </c>
      <c r="E75" s="251">
        <f>Resíduos!O40</f>
        <v>0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5" customHeight="1">
      <c r="A76" s="348" t="s">
        <v>96</v>
      </c>
      <c r="B76" s="343" t="s">
        <v>195</v>
      </c>
      <c r="C76" s="343"/>
      <c r="D76" s="207" t="e">
        <f>D77+D78+D79</f>
        <v>#REF!</v>
      </c>
      <c r="E76" s="208">
        <f>E77+E78+E79</f>
        <v>0</v>
      </c>
    </row>
    <row r="77" spans="1:1024">
      <c r="A77" s="348"/>
      <c r="B77" s="344" t="s">
        <v>9</v>
      </c>
      <c r="C77" s="344"/>
      <c r="D77" s="245" t="e">
        <f>Resíduos!#REF!</f>
        <v>#REF!</v>
      </c>
      <c r="E77" s="247">
        <f>Resíduos!O23</f>
        <v>0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>
      <c r="A78" s="348"/>
      <c r="B78" s="344" t="s">
        <v>18</v>
      </c>
      <c r="C78" s="344"/>
      <c r="D78" s="245" t="e">
        <f>Resíduos!#REF!</f>
        <v>#REF!</v>
      </c>
      <c r="E78" s="247">
        <f>Resíduos!O32</f>
        <v>0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>
      <c r="A79" s="348"/>
      <c r="B79" s="351" t="s">
        <v>21</v>
      </c>
      <c r="C79" s="351"/>
      <c r="D79" s="250" t="e">
        <f>Resíduos!#REF!</f>
        <v>#REF!</v>
      </c>
      <c r="E79" s="251">
        <f>Resíduos!O41</f>
        <v>0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5" customHeight="1">
      <c r="A80" s="348" t="s">
        <v>97</v>
      </c>
      <c r="B80" s="343" t="s">
        <v>196</v>
      </c>
      <c r="C80" s="343"/>
      <c r="D80" s="207" t="e">
        <f>D81+D82+D83</f>
        <v>#REF!</v>
      </c>
      <c r="E80" s="208">
        <f>E81+E82+E83</f>
        <v>0</v>
      </c>
    </row>
    <row r="81" spans="1:1024">
      <c r="A81" s="348"/>
      <c r="B81" s="344" t="s">
        <v>9</v>
      </c>
      <c r="C81" s="344"/>
      <c r="D81" s="245" t="e">
        <f>Resíduos!#REF!</f>
        <v>#REF!</v>
      </c>
      <c r="E81" s="247">
        <f>Resíduos!O24</f>
        <v>0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>
      <c r="A82" s="348"/>
      <c r="B82" s="344" t="s">
        <v>18</v>
      </c>
      <c r="C82" s="344"/>
      <c r="D82" s="245" t="e">
        <f>Resíduos!#REF!</f>
        <v>#REF!</v>
      </c>
      <c r="E82" s="247">
        <f>Resíduos!O33</f>
        <v>0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>
      <c r="A83" s="348"/>
      <c r="B83" s="351" t="s">
        <v>21</v>
      </c>
      <c r="C83" s="351"/>
      <c r="D83" s="250" t="e">
        <f>Resíduos!#REF!</f>
        <v>#REF!</v>
      </c>
      <c r="E83" s="251">
        <f>Resíduos!O42</f>
        <v>0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348" t="s">
        <v>98</v>
      </c>
      <c r="B84" s="343" t="s">
        <v>197</v>
      </c>
      <c r="C84" s="343"/>
      <c r="D84" s="207" t="e">
        <f>D85+D86+D87</f>
        <v>#REF!</v>
      </c>
      <c r="E84" s="208">
        <f>E85+E86+E87</f>
        <v>200</v>
      </c>
    </row>
    <row r="85" spans="1:1024">
      <c r="A85" s="348"/>
      <c r="B85" s="344" t="s">
        <v>9</v>
      </c>
      <c r="C85" s="344"/>
      <c r="D85" s="245" t="e">
        <f>Resíduos!#REF!</f>
        <v>#REF!</v>
      </c>
      <c r="E85" s="247">
        <f>Resíduos!O25</f>
        <v>200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>
      <c r="A86" s="348"/>
      <c r="B86" s="344" t="s">
        <v>18</v>
      </c>
      <c r="C86" s="344"/>
      <c r="D86" s="245" t="e">
        <f>Resíduos!#REF!</f>
        <v>#REF!</v>
      </c>
      <c r="E86" s="247">
        <f>Resíduos!O34</f>
        <v>0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>
      <c r="A87" s="348"/>
      <c r="B87" s="351" t="s">
        <v>21</v>
      </c>
      <c r="C87" s="351"/>
      <c r="D87" s="250" t="e">
        <f>Resíduos!#REF!</f>
        <v>#REF!</v>
      </c>
      <c r="E87" s="251">
        <f>Resíduos!O43</f>
        <v>0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30" customHeight="1">
      <c r="A88" s="348" t="s">
        <v>99</v>
      </c>
      <c r="B88" s="343" t="s">
        <v>198</v>
      </c>
      <c r="C88" s="343"/>
      <c r="D88" s="252" t="e">
        <f>D89+D90+D91</f>
        <v>#REF!</v>
      </c>
      <c r="E88" s="294">
        <f>E89+E90+E91</f>
        <v>5.4450000000000003</v>
      </c>
    </row>
    <row r="89" spans="1:1024">
      <c r="A89" s="348"/>
      <c r="B89" s="344" t="s">
        <v>9</v>
      </c>
      <c r="C89" s="344"/>
      <c r="D89" s="246" t="e">
        <f>Resíduos!#REF!</f>
        <v>#REF!</v>
      </c>
      <c r="E89" s="253">
        <f>Resíduos!O26</f>
        <v>5.4450000000000003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>
      <c r="A90" s="348"/>
      <c r="B90" s="344" t="s">
        <v>18</v>
      </c>
      <c r="C90" s="344"/>
      <c r="D90" s="246" t="e">
        <f>Resíduos!#REF!</f>
        <v>#REF!</v>
      </c>
      <c r="E90" s="253">
        <f>Resíduos!O35</f>
        <v>0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>
      <c r="A91" s="348"/>
      <c r="B91" s="351" t="s">
        <v>21</v>
      </c>
      <c r="C91" s="351"/>
      <c r="D91" s="295" t="e">
        <f>Resíduos!#REF!</f>
        <v>#REF!</v>
      </c>
      <c r="E91" s="296">
        <f>Resíduos!O44</f>
        <v>0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30" customHeight="1">
      <c r="A92" s="348" t="s">
        <v>100</v>
      </c>
      <c r="B92" s="343" t="s">
        <v>199</v>
      </c>
      <c r="C92" s="343"/>
      <c r="D92" s="252" t="e">
        <f>D93+D94+D95</f>
        <v>#REF!</v>
      </c>
      <c r="E92" s="294">
        <f>E93+E94+E95</f>
        <v>325.44499999999999</v>
      </c>
    </row>
    <row r="93" spans="1:1024">
      <c r="A93" s="348"/>
      <c r="B93" s="344" t="s">
        <v>9</v>
      </c>
      <c r="C93" s="344"/>
      <c r="D93" s="246" t="e">
        <f>D57+D61+D65+D69+D73+D77+D81+D85+D89</f>
        <v>#REF!</v>
      </c>
      <c r="E93" s="253">
        <f>E57+E61+E65+E69+E73+E77+E81+E85+E89</f>
        <v>325.44499999999999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>
      <c r="A94" s="348"/>
      <c r="B94" s="344" t="s">
        <v>18</v>
      </c>
      <c r="C94" s="344"/>
      <c r="D94" s="246" t="e">
        <f>D58+D62+D66+D70+D74+D78+D82+D86+D90</f>
        <v>#REF!</v>
      </c>
      <c r="E94" s="253">
        <f>E58+E62+E66+E70+E74+E78+E82+E86+E90</f>
        <v>0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>
      <c r="A95" s="348"/>
      <c r="B95" s="351" t="s">
        <v>21</v>
      </c>
      <c r="C95" s="351"/>
      <c r="D95" s="295"/>
      <c r="E95" s="296">
        <f>E59+E63+E67+E71+E75+E79+E83+E87+E91</f>
        <v>0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</sheetData>
  <mergeCells count="113">
    <mergeCell ref="A88:A91"/>
    <mergeCell ref="B88:C88"/>
    <mergeCell ref="B89:C89"/>
    <mergeCell ref="B90:C90"/>
    <mergeCell ref="B91:C91"/>
    <mergeCell ref="A92:A95"/>
    <mergeCell ref="B92:C92"/>
    <mergeCell ref="B93:C93"/>
    <mergeCell ref="B94:C94"/>
    <mergeCell ref="B95:C95"/>
    <mergeCell ref="A80:A83"/>
    <mergeCell ref="B80:C80"/>
    <mergeCell ref="B81:C81"/>
    <mergeCell ref="B82:C82"/>
    <mergeCell ref="B83:C83"/>
    <mergeCell ref="A84:A87"/>
    <mergeCell ref="B84:C84"/>
    <mergeCell ref="B85:C85"/>
    <mergeCell ref="B86:C86"/>
    <mergeCell ref="B87:C87"/>
    <mergeCell ref="A72:A75"/>
    <mergeCell ref="B72:C72"/>
    <mergeCell ref="B73:C73"/>
    <mergeCell ref="B74:C74"/>
    <mergeCell ref="B75:C75"/>
    <mergeCell ref="A76:A79"/>
    <mergeCell ref="B76:C76"/>
    <mergeCell ref="B77:C77"/>
    <mergeCell ref="B78:C78"/>
    <mergeCell ref="B79:C79"/>
    <mergeCell ref="A64:A67"/>
    <mergeCell ref="B64:C64"/>
    <mergeCell ref="B65:C65"/>
    <mergeCell ref="B66:C66"/>
    <mergeCell ref="B67:C67"/>
    <mergeCell ref="A68:A71"/>
    <mergeCell ref="B68:C68"/>
    <mergeCell ref="B69:C69"/>
    <mergeCell ref="B70:C70"/>
    <mergeCell ref="B71:C71"/>
    <mergeCell ref="A56:A59"/>
    <mergeCell ref="B56:C56"/>
    <mergeCell ref="B57:C57"/>
    <mergeCell ref="B58:C58"/>
    <mergeCell ref="B59:C59"/>
    <mergeCell ref="A60:A63"/>
    <mergeCell ref="B60:C60"/>
    <mergeCell ref="B61:C61"/>
    <mergeCell ref="B62:C62"/>
    <mergeCell ref="B63:C63"/>
    <mergeCell ref="A48:A51"/>
    <mergeCell ref="B48:C48"/>
    <mergeCell ref="B49:C49"/>
    <mergeCell ref="B50:C50"/>
    <mergeCell ref="B51:C51"/>
    <mergeCell ref="A52:A55"/>
    <mergeCell ref="B52:C52"/>
    <mergeCell ref="B53:C53"/>
    <mergeCell ref="B54:C54"/>
    <mergeCell ref="B55:C55"/>
    <mergeCell ref="A40:A43"/>
    <mergeCell ref="B40:C40"/>
    <mergeCell ref="B41:C41"/>
    <mergeCell ref="B42:C42"/>
    <mergeCell ref="B43:C43"/>
    <mergeCell ref="A44:A47"/>
    <mergeCell ref="B44:C44"/>
    <mergeCell ref="B45:C45"/>
    <mergeCell ref="B46:C46"/>
    <mergeCell ref="B47:C47"/>
    <mergeCell ref="A32:A35"/>
    <mergeCell ref="B32:C32"/>
    <mergeCell ref="B33:C33"/>
    <mergeCell ref="B34:C34"/>
    <mergeCell ref="B35:C35"/>
    <mergeCell ref="A36:A39"/>
    <mergeCell ref="B36:C36"/>
    <mergeCell ref="B37:C37"/>
    <mergeCell ref="B38:C38"/>
    <mergeCell ref="B39:C39"/>
    <mergeCell ref="A24:A27"/>
    <mergeCell ref="B24:C24"/>
    <mergeCell ref="B25:C25"/>
    <mergeCell ref="B26:C26"/>
    <mergeCell ref="B27:C27"/>
    <mergeCell ref="A28:A31"/>
    <mergeCell ref="B28:C28"/>
    <mergeCell ref="B29:C29"/>
    <mergeCell ref="B30:C30"/>
    <mergeCell ref="B31:C31"/>
    <mergeCell ref="A16:A19"/>
    <mergeCell ref="B16:C16"/>
    <mergeCell ref="B17:C17"/>
    <mergeCell ref="B18:C18"/>
    <mergeCell ref="B19:C19"/>
    <mergeCell ref="A20:A23"/>
    <mergeCell ref="B20:C20"/>
    <mergeCell ref="B21:C21"/>
    <mergeCell ref="B22:C22"/>
    <mergeCell ref="B23:C23"/>
    <mergeCell ref="B1:D2"/>
    <mergeCell ref="B3:D4"/>
    <mergeCell ref="B7:C7"/>
    <mergeCell ref="A8:A11"/>
    <mergeCell ref="B8:C8"/>
    <mergeCell ref="B9:C9"/>
    <mergeCell ref="B10:C10"/>
    <mergeCell ref="B11:C11"/>
    <mergeCell ref="A12:A15"/>
    <mergeCell ref="B12:C12"/>
    <mergeCell ref="B13:C13"/>
    <mergeCell ref="B14:C14"/>
    <mergeCell ref="B15:C15"/>
  </mergeCells>
  <pageMargins left="0.15763888888888899" right="0.15763888888888899" top="0.24027777777777801" bottom="0.209722222222222" header="0.51180555555555496" footer="0.51180555555555496"/>
  <pageSetup paperSize="9" firstPageNumber="0" orientation="landscape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K303"/>
  <sheetViews>
    <sheetView zoomScaleNormal="100" workbookViewId="0">
      <selection activeCell="B207" sqref="B207"/>
    </sheetView>
  </sheetViews>
  <sheetFormatPr defaultRowHeight="15"/>
  <cols>
    <col min="1" max="1" width="25.7109375" style="184" customWidth="1"/>
    <col min="2" max="2" width="36.7109375" style="184" customWidth="1"/>
    <col min="3" max="3" width="15.7109375" style="184" customWidth="1"/>
    <col min="4" max="4" width="20.7109375" style="184" customWidth="1"/>
    <col min="5" max="1025" width="9.140625" style="184" customWidth="1"/>
  </cols>
  <sheetData>
    <row r="1" spans="1:1024" ht="23.25">
      <c r="A1"/>
      <c r="B1" s="317" t="s">
        <v>0</v>
      </c>
      <c r="C1" s="317"/>
      <c r="D1" s="317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3.25">
      <c r="A2"/>
      <c r="B2" s="317"/>
      <c r="C2" s="317"/>
      <c r="D2" s="317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/>
      <c r="B3" s="318" t="s">
        <v>231</v>
      </c>
      <c r="C3" s="318"/>
      <c r="D3" s="318"/>
      <c r="E3" s="277"/>
      <c r="F3" s="277"/>
      <c r="G3" s="277"/>
      <c r="H3" s="277"/>
      <c r="I3" s="277"/>
      <c r="J3" s="277"/>
      <c r="K3" s="277"/>
      <c r="L3" s="277"/>
      <c r="M3" s="39"/>
      <c r="N3" s="39"/>
      <c r="O3" s="39"/>
      <c r="P3" s="39"/>
      <c r="Q3" s="39"/>
      <c r="R3" s="39"/>
      <c r="S3" s="39"/>
      <c r="T3" s="39"/>
      <c r="U3" s="39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>
      <c r="A4"/>
      <c r="B4" s="318"/>
      <c r="C4" s="318"/>
      <c r="D4" s="318"/>
      <c r="E4" s="277"/>
      <c r="F4" s="277"/>
      <c r="G4" s="277"/>
      <c r="H4" s="277"/>
      <c r="I4" s="277"/>
      <c r="J4" s="277"/>
      <c r="K4" s="277"/>
      <c r="L4" s="277"/>
      <c r="M4" s="39"/>
      <c r="N4" s="39"/>
      <c r="O4" s="39"/>
      <c r="P4" s="39"/>
      <c r="Q4" s="39"/>
      <c r="R4" s="39"/>
      <c r="S4" s="39"/>
      <c r="T4" s="39"/>
      <c r="U4" s="39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7" spans="1:1024" ht="30">
      <c r="A7" s="185" t="s">
        <v>169</v>
      </c>
      <c r="B7" s="362" t="s">
        <v>170</v>
      </c>
      <c r="C7" s="362"/>
      <c r="D7" s="156" t="s">
        <v>150</v>
      </c>
    </row>
    <row r="8" spans="1:1024" ht="15" customHeight="1">
      <c r="A8" s="348" t="s">
        <v>3</v>
      </c>
      <c r="B8" s="343" t="s">
        <v>171</v>
      </c>
      <c r="C8" s="343"/>
      <c r="D8" s="188"/>
    </row>
    <row r="9" spans="1:1024">
      <c r="A9" s="348"/>
      <c r="B9" s="344" t="s">
        <v>9</v>
      </c>
      <c r="C9" s="344"/>
      <c r="D9" s="190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348"/>
      <c r="B10" s="363" t="s">
        <v>10</v>
      </c>
      <c r="C10" s="363"/>
      <c r="D10" s="192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348"/>
      <c r="B11" s="363" t="s">
        <v>11</v>
      </c>
      <c r="C11" s="363"/>
      <c r="D11" s="192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348"/>
      <c r="B12" s="363" t="s">
        <v>12</v>
      </c>
      <c r="C12" s="363"/>
      <c r="D12" s="19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348"/>
      <c r="B13" s="363" t="s">
        <v>13</v>
      </c>
      <c r="C13" s="363"/>
      <c r="D13" s="192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348"/>
      <c r="B14" s="363" t="s">
        <v>14</v>
      </c>
      <c r="C14" s="363"/>
      <c r="D14" s="192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348"/>
      <c r="B15" s="363" t="s">
        <v>15</v>
      </c>
      <c r="C15" s="363"/>
      <c r="D15" s="192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348"/>
      <c r="B16" s="363" t="s">
        <v>17</v>
      </c>
      <c r="C16" s="363"/>
      <c r="D16" s="192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348"/>
      <c r="B17" s="344" t="s">
        <v>18</v>
      </c>
      <c r="C17" s="344"/>
      <c r="D17" s="190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348"/>
      <c r="B18" s="363" t="s">
        <v>19</v>
      </c>
      <c r="C18" s="363"/>
      <c r="D18" s="192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348"/>
      <c r="B19" s="363" t="s">
        <v>20</v>
      </c>
      <c r="C19" s="363"/>
      <c r="D19" s="192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348"/>
      <c r="B20" s="344" t="s">
        <v>21</v>
      </c>
      <c r="C20" s="344"/>
      <c r="D20" s="1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>
      <c r="A21" s="348"/>
      <c r="B21" s="363" t="s">
        <v>19</v>
      </c>
      <c r="C21" s="363"/>
      <c r="D21" s="192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>
      <c r="A22" s="348"/>
      <c r="B22" s="364" t="s">
        <v>22</v>
      </c>
      <c r="C22" s="364"/>
      <c r="D22" s="297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1" customFormat="1" ht="15" customHeight="1">
      <c r="A23" s="348" t="s">
        <v>4</v>
      </c>
      <c r="B23" s="343" t="s">
        <v>172</v>
      </c>
      <c r="C23" s="343"/>
      <c r="D23" s="196"/>
    </row>
    <row r="24" spans="1:1024">
      <c r="A24" s="348"/>
      <c r="B24" s="344" t="s">
        <v>9</v>
      </c>
      <c r="C24" s="344"/>
      <c r="D24" s="198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>
      <c r="A25" s="348"/>
      <c r="B25" s="363" t="s">
        <v>10</v>
      </c>
      <c r="C25" s="363"/>
      <c r="D25" s="20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>
      <c r="A26" s="348"/>
      <c r="B26" s="363" t="s">
        <v>11</v>
      </c>
      <c r="C26" s="363"/>
      <c r="D26" s="20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>
      <c r="A27" s="348"/>
      <c r="B27" s="363" t="s">
        <v>12</v>
      </c>
      <c r="C27" s="363"/>
      <c r="D27" s="20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>
      <c r="A28" s="348"/>
      <c r="B28" s="363" t="s">
        <v>13</v>
      </c>
      <c r="C28" s="363"/>
      <c r="D28" s="20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>
      <c r="A29" s="348"/>
      <c r="B29" s="363" t="s">
        <v>14</v>
      </c>
      <c r="C29" s="363"/>
      <c r="D29" s="20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>
      <c r="A30" s="348"/>
      <c r="B30" s="363" t="s">
        <v>15</v>
      </c>
      <c r="C30" s="363"/>
      <c r="D30" s="20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>
      <c r="A31" s="348"/>
      <c r="B31" s="363" t="s">
        <v>17</v>
      </c>
      <c r="C31" s="363"/>
      <c r="D31" s="20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>
      <c r="A32" s="348"/>
      <c r="B32" s="344" t="s">
        <v>18</v>
      </c>
      <c r="C32" s="344"/>
      <c r="D32" s="198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>
      <c r="A33" s="348"/>
      <c r="B33" s="363" t="s">
        <v>19</v>
      </c>
      <c r="C33" s="363"/>
      <c r="D33" s="200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>
      <c r="A34" s="348"/>
      <c r="B34" s="363" t="s">
        <v>20</v>
      </c>
      <c r="C34" s="363"/>
      <c r="D34" s="200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>
      <c r="A35" s="348"/>
      <c r="B35" s="344" t="s">
        <v>21</v>
      </c>
      <c r="C35" s="344"/>
      <c r="D35" s="19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>
      <c r="A36" s="348"/>
      <c r="B36" s="363" t="s">
        <v>19</v>
      </c>
      <c r="C36" s="363"/>
      <c r="D36" s="20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>
      <c r="A37" s="348"/>
      <c r="B37" s="364" t="s">
        <v>22</v>
      </c>
      <c r="C37" s="364"/>
      <c r="D37" s="298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1" customFormat="1" ht="15" customHeight="1">
      <c r="A38" s="348" t="s">
        <v>24</v>
      </c>
      <c r="B38" s="343" t="s">
        <v>173</v>
      </c>
      <c r="C38" s="343"/>
      <c r="D38" s="188"/>
    </row>
    <row r="39" spans="1:1024">
      <c r="A39" s="348"/>
      <c r="B39" s="344" t="s">
        <v>9</v>
      </c>
      <c r="C39" s="344"/>
      <c r="D39" s="190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>
      <c r="A40" s="348"/>
      <c r="B40" s="363" t="s">
        <v>10</v>
      </c>
      <c r="C40" s="363"/>
      <c r="D40" s="192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>
      <c r="A41" s="348"/>
      <c r="B41" s="363" t="s">
        <v>11</v>
      </c>
      <c r="C41" s="363"/>
      <c r="D41" s="192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>
      <c r="A42" s="348"/>
      <c r="B42" s="363" t="s">
        <v>12</v>
      </c>
      <c r="C42" s="363"/>
      <c r="D42" s="19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>
      <c r="A43" s="348"/>
      <c r="B43" s="363" t="s">
        <v>13</v>
      </c>
      <c r="C43" s="363"/>
      <c r="D43" s="192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>
      <c r="A44" s="348"/>
      <c r="B44" s="363" t="s">
        <v>14</v>
      </c>
      <c r="C44" s="363"/>
      <c r="D44" s="192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>
      <c r="A45" s="348"/>
      <c r="B45" s="363" t="s">
        <v>15</v>
      </c>
      <c r="C45" s="363"/>
      <c r="D45" s="192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>
      <c r="A46" s="348"/>
      <c r="B46" s="363" t="s">
        <v>17</v>
      </c>
      <c r="C46" s="363"/>
      <c r="D46" s="192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>
      <c r="A47" s="348"/>
      <c r="B47" s="344" t="s">
        <v>18</v>
      </c>
      <c r="C47" s="344"/>
      <c r="D47" s="190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>
      <c r="A48" s="348"/>
      <c r="B48" s="363" t="s">
        <v>19</v>
      </c>
      <c r="C48" s="363"/>
      <c r="D48" s="192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>
      <c r="A49" s="348"/>
      <c r="B49" s="363" t="s">
        <v>20</v>
      </c>
      <c r="C49" s="363"/>
      <c r="D49" s="192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>
      <c r="A50" s="348"/>
      <c r="B50" s="344" t="s">
        <v>21</v>
      </c>
      <c r="C50" s="344"/>
      <c r="D50" s="19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>
      <c r="A51" s="348"/>
      <c r="B51" s="363" t="s">
        <v>19</v>
      </c>
      <c r="C51" s="363"/>
      <c r="D51" s="192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>
      <c r="A52" s="348"/>
      <c r="B52" s="364" t="s">
        <v>22</v>
      </c>
      <c r="C52" s="364"/>
      <c r="D52" s="297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348" t="s">
        <v>25</v>
      </c>
      <c r="B53" s="343" t="s">
        <v>174</v>
      </c>
      <c r="C53" s="343"/>
      <c r="D53" s="299"/>
    </row>
    <row r="54" spans="1:1024">
      <c r="A54" s="348"/>
      <c r="B54" s="344" t="s">
        <v>9</v>
      </c>
      <c r="C54" s="344"/>
      <c r="D54" s="198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>
      <c r="A55" s="348"/>
      <c r="B55" s="363" t="s">
        <v>10</v>
      </c>
      <c r="C55" s="363"/>
      <c r="D55" s="20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>
      <c r="A56" s="348"/>
      <c r="B56" s="363" t="s">
        <v>11</v>
      </c>
      <c r="C56" s="363"/>
      <c r="D56" s="200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>
      <c r="A57" s="348"/>
      <c r="B57" s="363" t="s">
        <v>12</v>
      </c>
      <c r="C57" s="363"/>
      <c r="D57" s="20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>
      <c r="A58" s="348"/>
      <c r="B58" s="363" t="s">
        <v>13</v>
      </c>
      <c r="C58" s="363"/>
      <c r="D58" s="20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>
      <c r="A59" s="348"/>
      <c r="B59" s="363" t="s">
        <v>14</v>
      </c>
      <c r="C59" s="363"/>
      <c r="D59" s="20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>
      <c r="A60" s="348"/>
      <c r="B60" s="363" t="s">
        <v>15</v>
      </c>
      <c r="C60" s="363"/>
      <c r="D60" s="20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>
      <c r="A61" s="348"/>
      <c r="B61" s="363" t="s">
        <v>17</v>
      </c>
      <c r="C61" s="363"/>
      <c r="D61" s="20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>
      <c r="A62" s="348"/>
      <c r="B62" s="344" t="s">
        <v>18</v>
      </c>
      <c r="C62" s="344"/>
      <c r="D62" s="198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>
      <c r="A63" s="348"/>
      <c r="B63" s="363" t="s">
        <v>19</v>
      </c>
      <c r="C63" s="363"/>
      <c r="D63" s="200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>
      <c r="A64" s="348"/>
      <c r="B64" s="363" t="s">
        <v>20</v>
      </c>
      <c r="C64" s="363"/>
      <c r="D64" s="200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>
      <c r="A65" s="348"/>
      <c r="B65" s="344" t="s">
        <v>21</v>
      </c>
      <c r="C65" s="344"/>
      <c r="D65" s="198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>
      <c r="A66" s="348"/>
      <c r="B66" s="363" t="s">
        <v>19</v>
      </c>
      <c r="C66" s="363"/>
      <c r="D66" s="200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>
      <c r="A67" s="348"/>
      <c r="B67" s="364" t="s">
        <v>22</v>
      </c>
      <c r="C67" s="364"/>
      <c r="D67" s="298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s="1" customFormat="1" ht="15" customHeight="1">
      <c r="A68" s="348" t="s">
        <v>27</v>
      </c>
      <c r="B68" s="343" t="s">
        <v>175</v>
      </c>
      <c r="C68" s="343"/>
      <c r="D68" s="188"/>
    </row>
    <row r="69" spans="1:1024">
      <c r="A69" s="348"/>
      <c r="B69" s="344" t="s">
        <v>9</v>
      </c>
      <c r="C69" s="344"/>
      <c r="D69" s="190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>
      <c r="A70" s="348"/>
      <c r="B70" s="363" t="s">
        <v>10</v>
      </c>
      <c r="C70" s="363"/>
      <c r="D70" s="204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>
      <c r="A71" s="348"/>
      <c r="B71" s="363" t="s">
        <v>11</v>
      </c>
      <c r="C71" s="363"/>
      <c r="D71" s="204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>
      <c r="A72" s="348"/>
      <c r="B72" s="363" t="s">
        <v>12</v>
      </c>
      <c r="C72" s="363"/>
      <c r="D72" s="204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>
      <c r="A73" s="348"/>
      <c r="B73" s="363" t="s">
        <v>13</v>
      </c>
      <c r="C73" s="363"/>
      <c r="D73" s="204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>
      <c r="A74" s="348"/>
      <c r="B74" s="363" t="s">
        <v>14</v>
      </c>
      <c r="C74" s="363"/>
      <c r="D74" s="20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>
      <c r="A75" s="348"/>
      <c r="B75" s="363" t="s">
        <v>15</v>
      </c>
      <c r="C75" s="363"/>
      <c r="D75" s="204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>
      <c r="A76" s="348"/>
      <c r="B76" s="363" t="s">
        <v>17</v>
      </c>
      <c r="C76" s="363"/>
      <c r="D76" s="204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>
      <c r="A77" s="348"/>
      <c r="B77" s="344" t="s">
        <v>18</v>
      </c>
      <c r="C77" s="344"/>
      <c r="D77" s="190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>
      <c r="A78" s="348"/>
      <c r="B78" s="363" t="s">
        <v>19</v>
      </c>
      <c r="C78" s="363"/>
      <c r="D78" s="204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>
      <c r="A79" s="348"/>
      <c r="B79" s="363" t="s">
        <v>20</v>
      </c>
      <c r="C79" s="363"/>
      <c r="D79" s="204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>
      <c r="A80" s="348"/>
      <c r="B80" s="344" t="s">
        <v>21</v>
      </c>
      <c r="C80" s="344"/>
      <c r="D80" s="19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>
      <c r="A81" s="348"/>
      <c r="B81" s="363" t="s">
        <v>19</v>
      </c>
      <c r="C81" s="363"/>
      <c r="D81" s="204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>
      <c r="A82" s="348"/>
      <c r="B82" s="364" t="s">
        <v>22</v>
      </c>
      <c r="C82" s="364"/>
      <c r="D82" s="300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0" customHeight="1">
      <c r="A83" s="365" t="s">
        <v>30</v>
      </c>
      <c r="B83" s="343" t="s">
        <v>218</v>
      </c>
      <c r="C83" s="343"/>
      <c r="D83" s="188"/>
    </row>
    <row r="84" spans="1:1024">
      <c r="A84" s="365"/>
      <c r="B84" s="344" t="s">
        <v>9</v>
      </c>
      <c r="C84" s="344"/>
      <c r="D84" s="282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>
      <c r="A85" s="365"/>
      <c r="B85" s="344" t="s">
        <v>18</v>
      </c>
      <c r="C85" s="344"/>
      <c r="D85" s="282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>
      <c r="A86" s="365"/>
      <c r="B86" s="351" t="s">
        <v>21</v>
      </c>
      <c r="C86" s="351"/>
      <c r="D86" s="284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0" customHeight="1">
      <c r="A87" s="348" t="s">
        <v>31</v>
      </c>
      <c r="B87" s="343" t="s">
        <v>219</v>
      </c>
      <c r="C87" s="343"/>
      <c r="D87" s="281"/>
    </row>
    <row r="88" spans="1:1024">
      <c r="A88" s="348"/>
      <c r="B88" s="344" t="s">
        <v>9</v>
      </c>
      <c r="C88" s="344"/>
      <c r="D88" s="282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>
      <c r="A89" s="348"/>
      <c r="B89" s="344" t="s">
        <v>18</v>
      </c>
      <c r="C89" s="344"/>
      <c r="D89" s="282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>
      <c r="A90" s="348"/>
      <c r="B90" s="351" t="s">
        <v>21</v>
      </c>
      <c r="C90" s="351"/>
      <c r="D90" s="284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30" customHeight="1">
      <c r="A91" s="348" t="s">
        <v>36</v>
      </c>
      <c r="B91" s="343" t="s">
        <v>220</v>
      </c>
      <c r="C91" s="343"/>
      <c r="D91" s="188"/>
    </row>
    <row r="92" spans="1:1024">
      <c r="A92" s="348"/>
      <c r="B92" s="344" t="s">
        <v>9</v>
      </c>
      <c r="C92" s="344"/>
      <c r="D92" s="28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>
      <c r="A93" s="348"/>
      <c r="B93" s="344" t="s">
        <v>18</v>
      </c>
      <c r="C93" s="344"/>
      <c r="D93" s="282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>
      <c r="A94" s="348"/>
      <c r="B94" s="351" t="s">
        <v>21</v>
      </c>
      <c r="C94" s="351"/>
      <c r="D94" s="28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348" t="s">
        <v>37</v>
      </c>
      <c r="B95" s="343" t="s">
        <v>221</v>
      </c>
      <c r="C95" s="343"/>
      <c r="D95" s="281"/>
    </row>
    <row r="96" spans="1:1024">
      <c r="A96" s="348"/>
      <c r="B96" s="344" t="s">
        <v>9</v>
      </c>
      <c r="C96" s="344"/>
      <c r="D96" s="282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>
      <c r="A97" s="348"/>
      <c r="B97" s="344" t="s">
        <v>18</v>
      </c>
      <c r="C97" s="344"/>
      <c r="D97" s="282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>
      <c r="A98" s="348"/>
      <c r="B98" s="351" t="s">
        <v>21</v>
      </c>
      <c r="C98" s="351"/>
      <c r="D98" s="284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0" customHeight="1">
      <c r="A99" s="348" t="s">
        <v>39</v>
      </c>
      <c r="B99" s="343" t="s">
        <v>222</v>
      </c>
      <c r="C99" s="343"/>
      <c r="D99" s="208"/>
    </row>
    <row r="100" spans="1:1024">
      <c r="A100" s="348"/>
      <c r="B100" s="344" t="s">
        <v>9</v>
      </c>
      <c r="C100" s="344"/>
      <c r="D100" s="282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>
      <c r="A101" s="348"/>
      <c r="B101" s="344" t="s">
        <v>18</v>
      </c>
      <c r="C101" s="344"/>
      <c r="D101" s="282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>
      <c r="A102" s="348"/>
      <c r="B102" s="351" t="s">
        <v>21</v>
      </c>
      <c r="C102" s="351"/>
      <c r="D102" s="284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30.75" customHeight="1">
      <c r="A103" s="348" t="s">
        <v>41</v>
      </c>
      <c r="B103" s="343" t="s">
        <v>223</v>
      </c>
      <c r="C103" s="343"/>
      <c r="D103" s="208"/>
    </row>
    <row r="104" spans="1:1024">
      <c r="A104" s="348"/>
      <c r="B104" s="344" t="s">
        <v>9</v>
      </c>
      <c r="C104" s="344"/>
      <c r="D104" s="282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>
      <c r="A105" s="348"/>
      <c r="B105" s="344" t="s">
        <v>18</v>
      </c>
      <c r="C105" s="344"/>
      <c r="D105" s="282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>
      <c r="A106" s="348"/>
      <c r="B106" s="351" t="s">
        <v>21</v>
      </c>
      <c r="C106" s="351"/>
      <c r="D106" s="284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5" customHeight="1">
      <c r="A107" s="348" t="s">
        <v>44</v>
      </c>
      <c r="B107" s="343" t="s">
        <v>224</v>
      </c>
      <c r="C107" s="343"/>
      <c r="D107" s="208"/>
    </row>
    <row r="108" spans="1:1024">
      <c r="A108" s="348"/>
      <c r="B108" s="344" t="s">
        <v>9</v>
      </c>
      <c r="C108" s="344"/>
      <c r="D108" s="282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>
      <c r="A109" s="348"/>
      <c r="B109" s="344" t="s">
        <v>18</v>
      </c>
      <c r="C109" s="344"/>
      <c r="D109" s="282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>
      <c r="A110" s="348"/>
      <c r="B110" s="351" t="s">
        <v>21</v>
      </c>
      <c r="C110" s="351"/>
      <c r="D110" s="284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30" customHeight="1">
      <c r="A111" s="348" t="s">
        <v>225</v>
      </c>
      <c r="B111" s="343" t="s">
        <v>226</v>
      </c>
      <c r="C111" s="343"/>
      <c r="D111" s="208"/>
    </row>
    <row r="112" spans="1:1024">
      <c r="A112" s="348"/>
      <c r="B112" s="344" t="s">
        <v>9</v>
      </c>
      <c r="C112" s="344"/>
      <c r="D112" s="28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>
      <c r="A113" s="348"/>
      <c r="B113" s="344" t="s">
        <v>18</v>
      </c>
      <c r="C113" s="344"/>
      <c r="D113" s="282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>
      <c r="A114" s="348"/>
      <c r="B114" s="351" t="s">
        <v>21</v>
      </c>
      <c r="C114" s="351"/>
      <c r="D114" s="28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" customHeight="1">
      <c r="A115" s="348" t="s">
        <v>45</v>
      </c>
      <c r="B115" s="343" t="s">
        <v>227</v>
      </c>
      <c r="C115" s="343"/>
      <c r="D115" s="208"/>
    </row>
    <row r="116" spans="1:1024">
      <c r="A116" s="348"/>
      <c r="B116" s="344" t="s">
        <v>9</v>
      </c>
      <c r="C116" s="344"/>
      <c r="D116" s="282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>
      <c r="A117" s="348"/>
      <c r="B117" s="344" t="s">
        <v>18</v>
      </c>
      <c r="C117" s="344"/>
      <c r="D117" s="282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>
      <c r="A118" s="348"/>
      <c r="B118" s="351" t="s">
        <v>21</v>
      </c>
      <c r="C118" s="351"/>
      <c r="D118" s="284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30.75" customHeight="1">
      <c r="A119" s="348" t="s">
        <v>48</v>
      </c>
      <c r="B119" s="343" t="s">
        <v>228</v>
      </c>
      <c r="C119" s="343"/>
      <c r="D119" s="188"/>
    </row>
    <row r="120" spans="1:1024">
      <c r="A120" s="348"/>
      <c r="B120" s="344" t="s">
        <v>9</v>
      </c>
      <c r="C120" s="344"/>
      <c r="D120" s="282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>
      <c r="A121" s="348"/>
      <c r="B121" s="344" t="s">
        <v>18</v>
      </c>
      <c r="C121" s="344"/>
      <c r="D121" s="282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>
      <c r="A122" s="348"/>
      <c r="B122" s="351" t="s">
        <v>21</v>
      </c>
      <c r="C122" s="351"/>
      <c r="D122" s="284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30" customHeight="1">
      <c r="A123" s="348" t="s">
        <v>49</v>
      </c>
      <c r="B123" s="343" t="s">
        <v>229</v>
      </c>
      <c r="C123" s="343"/>
      <c r="D123" s="208"/>
    </row>
    <row r="124" spans="1:1024">
      <c r="A124" s="348"/>
      <c r="B124" s="344" t="s">
        <v>9</v>
      </c>
      <c r="C124" s="344"/>
      <c r="D124" s="282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>
      <c r="A125" s="348"/>
      <c r="B125" s="344" t="s">
        <v>18</v>
      </c>
      <c r="C125" s="344"/>
      <c r="D125" s="282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>
      <c r="A126" s="348"/>
      <c r="B126" s="351" t="s">
        <v>21</v>
      </c>
      <c r="C126" s="351"/>
      <c r="D126" s="284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348" t="s">
        <v>56</v>
      </c>
      <c r="B127" s="343" t="s">
        <v>232</v>
      </c>
      <c r="C127" s="343"/>
      <c r="D127" s="188"/>
    </row>
    <row r="128" spans="1:1024">
      <c r="A128" s="348"/>
      <c r="B128" s="344" t="s">
        <v>9</v>
      </c>
      <c r="C128" s="344"/>
      <c r="D128" s="282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>
      <c r="A129" s="348"/>
      <c r="B129" s="344" t="s">
        <v>18</v>
      </c>
      <c r="C129" s="344"/>
      <c r="D129" s="282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>
      <c r="A130" s="348"/>
      <c r="B130" s="351" t="s">
        <v>21</v>
      </c>
      <c r="C130" s="351"/>
      <c r="D130" s="284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30" customHeight="1">
      <c r="A131" s="348" t="s">
        <v>57</v>
      </c>
      <c r="B131" s="343" t="s">
        <v>233</v>
      </c>
      <c r="C131" s="343"/>
      <c r="D131" s="188"/>
    </row>
    <row r="132" spans="1:1024">
      <c r="A132" s="348"/>
      <c r="B132" s="344" t="s">
        <v>9</v>
      </c>
      <c r="C132" s="344"/>
      <c r="D132" s="28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>
      <c r="A133" s="348"/>
      <c r="B133" s="344" t="s">
        <v>18</v>
      </c>
      <c r="C133" s="344"/>
      <c r="D133" s="282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>
      <c r="A134" s="348"/>
      <c r="B134" s="351" t="s">
        <v>21</v>
      </c>
      <c r="C134" s="351"/>
      <c r="D134" s="28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30" customHeight="1">
      <c r="A135" s="348" t="s">
        <v>58</v>
      </c>
      <c r="B135" s="343" t="s">
        <v>234</v>
      </c>
      <c r="C135" s="343"/>
      <c r="D135" s="188"/>
    </row>
    <row r="136" spans="1:1024">
      <c r="A136" s="348"/>
      <c r="B136" s="344" t="s">
        <v>9</v>
      </c>
      <c r="C136" s="344"/>
      <c r="D136" s="282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>
      <c r="A137" s="348"/>
      <c r="B137" s="344" t="s">
        <v>18</v>
      </c>
      <c r="C137" s="344"/>
      <c r="D137" s="282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>
      <c r="A138" s="348"/>
      <c r="B138" s="351" t="s">
        <v>21</v>
      </c>
      <c r="C138" s="351"/>
      <c r="D138" s="284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s="1" customFormat="1" ht="15" customHeight="1">
      <c r="A139" s="348" t="s">
        <v>60</v>
      </c>
      <c r="B139" s="343" t="s">
        <v>176</v>
      </c>
      <c r="C139" s="343"/>
      <c r="D139" s="208"/>
    </row>
    <row r="140" spans="1:1024" ht="15" customHeight="1">
      <c r="A140" s="348"/>
      <c r="B140" s="349" t="s">
        <v>64</v>
      </c>
      <c r="C140" s="209" t="s">
        <v>66</v>
      </c>
      <c r="D140" s="211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>
      <c r="A141" s="348"/>
      <c r="B141" s="349"/>
      <c r="C141" s="209" t="s">
        <v>67</v>
      </c>
      <c r="D141" s="21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>
      <c r="A142" s="348"/>
      <c r="B142" s="349"/>
      <c r="C142" s="209" t="s">
        <v>68</v>
      </c>
      <c r="D142" s="211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5" customHeight="1">
      <c r="A143" s="348"/>
      <c r="B143" s="349" t="s">
        <v>70</v>
      </c>
      <c r="C143" s="209" t="s">
        <v>66</v>
      </c>
      <c r="D143" s="211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>
      <c r="A144" s="348"/>
      <c r="B144" s="349"/>
      <c r="C144" s="209" t="s">
        <v>67</v>
      </c>
      <c r="D144" s="211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>
      <c r="A145" s="348"/>
      <c r="B145" s="349"/>
      <c r="C145" s="209" t="s">
        <v>68</v>
      </c>
      <c r="D145" s="211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>
      <c r="A146" s="348"/>
      <c r="B146" s="354" t="s">
        <v>18</v>
      </c>
      <c r="C146" s="209" t="s">
        <v>66</v>
      </c>
      <c r="D146" s="211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>
      <c r="A147" s="348"/>
      <c r="B147" s="354"/>
      <c r="C147" s="209" t="s">
        <v>67</v>
      </c>
      <c r="D147" s="211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>
      <c r="A148" s="348"/>
      <c r="B148" s="354"/>
      <c r="C148" s="209" t="s">
        <v>68</v>
      </c>
      <c r="D148" s="211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>
      <c r="A149" s="348"/>
      <c r="B149" s="355" t="s">
        <v>21</v>
      </c>
      <c r="C149" s="209" t="s">
        <v>66</v>
      </c>
      <c r="D149" s="211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>
      <c r="A150" s="348"/>
      <c r="B150" s="355"/>
      <c r="C150" s="209" t="s">
        <v>67</v>
      </c>
      <c r="D150" s="211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>
      <c r="A151" s="348"/>
      <c r="B151" s="355"/>
      <c r="C151" s="214" t="s">
        <v>68</v>
      </c>
      <c r="D151" s="177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5" customHeight="1">
      <c r="A152" s="348" t="s">
        <v>61</v>
      </c>
      <c r="B152" s="343" t="s">
        <v>177</v>
      </c>
      <c r="C152" s="343"/>
      <c r="D152" s="301"/>
    </row>
    <row r="153" spans="1:1024" ht="15" customHeight="1">
      <c r="A153" s="348"/>
      <c r="B153" s="349" t="s">
        <v>64</v>
      </c>
      <c r="C153" s="209" t="s">
        <v>66</v>
      </c>
      <c r="D153" s="211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>
      <c r="A154" s="348"/>
      <c r="B154" s="349"/>
      <c r="C154" s="209" t="s">
        <v>67</v>
      </c>
      <c r="D154" s="211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>
      <c r="A155" s="348"/>
      <c r="B155" s="349"/>
      <c r="C155" s="209" t="s">
        <v>68</v>
      </c>
      <c r="D155" s="211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5" customHeight="1">
      <c r="A156" s="348"/>
      <c r="B156" s="349" t="s">
        <v>70</v>
      </c>
      <c r="C156" s="209" t="s">
        <v>66</v>
      </c>
      <c r="D156" s="211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>
      <c r="A157" s="348"/>
      <c r="B157" s="349"/>
      <c r="C157" s="209" t="s">
        <v>67</v>
      </c>
      <c r="D157" s="211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>
      <c r="A158" s="348"/>
      <c r="B158" s="349"/>
      <c r="C158" s="209" t="s">
        <v>68</v>
      </c>
      <c r="D158" s="211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>
      <c r="A159" s="348"/>
      <c r="B159" s="354" t="s">
        <v>18</v>
      </c>
      <c r="C159" s="209" t="s">
        <v>66</v>
      </c>
      <c r="D159" s="211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>
      <c r="A160" s="348"/>
      <c r="B160" s="354"/>
      <c r="C160" s="209" t="s">
        <v>67</v>
      </c>
      <c r="D160" s="211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>
      <c r="A161" s="348"/>
      <c r="B161" s="354"/>
      <c r="C161" s="209" t="s">
        <v>68</v>
      </c>
      <c r="D161" s="21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>
      <c r="A162" s="348"/>
      <c r="B162" s="355" t="s">
        <v>21</v>
      </c>
      <c r="C162" s="209" t="s">
        <v>66</v>
      </c>
      <c r="D162" s="211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>
      <c r="A163" s="348"/>
      <c r="B163" s="355"/>
      <c r="C163" s="209" t="s">
        <v>67</v>
      </c>
      <c r="D163" s="211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>
      <c r="A164" s="348"/>
      <c r="B164" s="355"/>
      <c r="C164" s="214" t="s">
        <v>68</v>
      </c>
      <c r="D164" s="177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1" customFormat="1" ht="15" customHeight="1">
      <c r="A165" s="348" t="s">
        <v>62</v>
      </c>
      <c r="B165" s="343" t="s">
        <v>178</v>
      </c>
      <c r="C165" s="343"/>
      <c r="D165" s="208"/>
    </row>
    <row r="166" spans="1:1024" ht="15" customHeight="1">
      <c r="A166" s="348"/>
      <c r="B166" s="349" t="s">
        <v>64</v>
      </c>
      <c r="C166" s="209" t="s">
        <v>66</v>
      </c>
      <c r="D166" s="211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>
      <c r="A167" s="348"/>
      <c r="B167" s="349"/>
      <c r="C167" s="209" t="s">
        <v>67</v>
      </c>
      <c r="D167" s="211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>
      <c r="A168" s="348"/>
      <c r="B168" s="349"/>
      <c r="C168" s="209" t="s">
        <v>179</v>
      </c>
      <c r="D168" s="211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5" customHeight="1">
      <c r="A169" s="348"/>
      <c r="B169" s="349" t="s">
        <v>70</v>
      </c>
      <c r="C169" s="209" t="s">
        <v>66</v>
      </c>
      <c r="D169" s="211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>
      <c r="A170" s="348"/>
      <c r="B170" s="349"/>
      <c r="C170" s="209" t="s">
        <v>67</v>
      </c>
      <c r="D170" s="211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>
      <c r="A171" s="348"/>
      <c r="B171" s="349"/>
      <c r="C171" s="209" t="s">
        <v>179</v>
      </c>
      <c r="D171" s="21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>
      <c r="A172" s="348"/>
      <c r="B172" s="354" t="s">
        <v>18</v>
      </c>
      <c r="C172" s="209" t="s">
        <v>66</v>
      </c>
      <c r="D172" s="211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>
      <c r="A173" s="348"/>
      <c r="B173" s="354"/>
      <c r="C173" s="209" t="s">
        <v>67</v>
      </c>
      <c r="D173" s="211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>
      <c r="A174" s="348"/>
      <c r="B174" s="354"/>
      <c r="C174" s="209" t="s">
        <v>179</v>
      </c>
      <c r="D174" s="211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>
      <c r="A175" s="348"/>
      <c r="B175" s="355" t="s">
        <v>21</v>
      </c>
      <c r="C175" s="209" t="s">
        <v>66</v>
      </c>
      <c r="D175" s="211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>
      <c r="A176" s="348"/>
      <c r="B176" s="355"/>
      <c r="C176" s="209" t="s">
        <v>67</v>
      </c>
      <c r="D176" s="211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>
      <c r="A177" s="348"/>
      <c r="B177" s="355"/>
      <c r="C177" s="214" t="s">
        <v>179</v>
      </c>
      <c r="D177" s="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s="1" customFormat="1" ht="15" customHeight="1">
      <c r="A178" s="348" t="s">
        <v>63</v>
      </c>
      <c r="B178" s="343" t="s">
        <v>180</v>
      </c>
      <c r="C178" s="343"/>
      <c r="D178" s="301"/>
    </row>
    <row r="179" spans="1:1024" ht="15" customHeight="1">
      <c r="A179" s="348"/>
      <c r="B179" s="349" t="s">
        <v>64</v>
      </c>
      <c r="C179" s="209" t="s">
        <v>66</v>
      </c>
      <c r="D179" s="211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>
      <c r="A180" s="348"/>
      <c r="B180" s="349"/>
      <c r="C180" s="209" t="s">
        <v>67</v>
      </c>
      <c r="D180" s="211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>
      <c r="A181" s="348"/>
      <c r="B181" s="349"/>
      <c r="C181" s="209" t="s">
        <v>179</v>
      </c>
      <c r="D181" s="21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348"/>
      <c r="B182" s="349" t="s">
        <v>70</v>
      </c>
      <c r="C182" s="209" t="s">
        <v>66</v>
      </c>
      <c r="D182" s="211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>
      <c r="A183" s="348"/>
      <c r="B183" s="349"/>
      <c r="C183" s="209" t="s">
        <v>67</v>
      </c>
      <c r="D183" s="211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>
      <c r="A184" s="348"/>
      <c r="B184" s="349"/>
      <c r="C184" s="209" t="s">
        <v>179</v>
      </c>
      <c r="D184" s="211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>
      <c r="A185" s="348"/>
      <c r="B185" s="354" t="s">
        <v>18</v>
      </c>
      <c r="C185" s="209" t="s">
        <v>66</v>
      </c>
      <c r="D185" s="211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>
      <c r="A186" s="348"/>
      <c r="B186" s="354"/>
      <c r="C186" s="209" t="s">
        <v>67</v>
      </c>
      <c r="D186" s="211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>
      <c r="A187" s="348"/>
      <c r="B187" s="354"/>
      <c r="C187" s="209" t="s">
        <v>179</v>
      </c>
      <c r="D187" s="211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>
      <c r="A188" s="348"/>
      <c r="B188" s="355" t="s">
        <v>21</v>
      </c>
      <c r="C188" s="209" t="s">
        <v>66</v>
      </c>
      <c r="D188" s="211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>
      <c r="A189" s="348"/>
      <c r="B189" s="355"/>
      <c r="C189" s="209" t="s">
        <v>67</v>
      </c>
      <c r="D189" s="211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>
      <c r="A190" s="348"/>
      <c r="B190" s="355"/>
      <c r="C190" s="214" t="s">
        <v>179</v>
      </c>
      <c r="D190" s="177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s="1" customFormat="1" ht="15" customHeight="1">
      <c r="A191" s="348" t="s">
        <v>85</v>
      </c>
      <c r="B191" s="343" t="s">
        <v>186</v>
      </c>
      <c r="C191" s="343"/>
      <c r="D191" s="302"/>
    </row>
    <row r="192" spans="1:1024">
      <c r="A192" s="348"/>
      <c r="B192" s="344" t="s">
        <v>9</v>
      </c>
      <c r="C192" s="344"/>
      <c r="D192" s="28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>
      <c r="A193" s="348"/>
      <c r="B193" s="344" t="s">
        <v>18</v>
      </c>
      <c r="C193" s="344"/>
      <c r="D193" s="282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>
      <c r="A194" s="348"/>
      <c r="B194" s="351" t="s">
        <v>21</v>
      </c>
      <c r="C194" s="351"/>
      <c r="D194" s="28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s="1" customFormat="1" ht="15" customHeight="1">
      <c r="A195" s="348" t="s">
        <v>86</v>
      </c>
      <c r="B195" s="343" t="s">
        <v>187</v>
      </c>
      <c r="C195" s="343"/>
      <c r="D195" s="208"/>
    </row>
    <row r="196" spans="1:1024">
      <c r="A196" s="348"/>
      <c r="B196" s="344" t="s">
        <v>9</v>
      </c>
      <c r="C196" s="344"/>
      <c r="D196" s="247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>
      <c r="A197" s="348"/>
      <c r="B197" s="344" t="s">
        <v>18</v>
      </c>
      <c r="C197" s="344"/>
      <c r="D197" s="24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>
      <c r="A198" s="348"/>
      <c r="B198" s="351" t="s">
        <v>21</v>
      </c>
      <c r="C198" s="351"/>
      <c r="D198" s="251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5" customHeight="1">
      <c r="A199" s="348" t="s">
        <v>87</v>
      </c>
      <c r="B199" s="343" t="s">
        <v>188</v>
      </c>
      <c r="C199" s="343"/>
      <c r="D199" s="196"/>
    </row>
    <row r="200" spans="1:1024">
      <c r="A200" s="348"/>
      <c r="B200" s="344" t="s">
        <v>9</v>
      </c>
      <c r="C200" s="344"/>
      <c r="D200" s="242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>
      <c r="A201" s="348"/>
      <c r="B201" s="344" t="s">
        <v>18</v>
      </c>
      <c r="C201" s="344"/>
      <c r="D201" s="242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>
      <c r="A202" s="348"/>
      <c r="B202" s="351" t="s">
        <v>21</v>
      </c>
      <c r="C202" s="351"/>
      <c r="D202" s="243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5" customHeight="1">
      <c r="A203" s="348" t="s">
        <v>88</v>
      </c>
      <c r="B203" s="343" t="s">
        <v>189</v>
      </c>
      <c r="C203" s="343"/>
      <c r="D203" s="208"/>
    </row>
    <row r="204" spans="1:1024">
      <c r="A204" s="348"/>
      <c r="B204" s="344" t="s">
        <v>9</v>
      </c>
      <c r="C204" s="344"/>
      <c r="D204" s="247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>
      <c r="A205" s="348"/>
      <c r="B205" s="344" t="s">
        <v>18</v>
      </c>
      <c r="C205" s="344"/>
      <c r="D205" s="247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>
      <c r="A206" s="348"/>
      <c r="B206" s="351" t="s">
        <v>21</v>
      </c>
      <c r="C206" s="351"/>
      <c r="D206" s="251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30" customHeight="1">
      <c r="A207" s="348" t="s">
        <v>112</v>
      </c>
      <c r="B207" s="343" t="s">
        <v>235</v>
      </c>
      <c r="C207" s="343"/>
      <c r="D207" s="208"/>
    </row>
    <row r="208" spans="1:1024">
      <c r="A208" s="348"/>
      <c r="B208" s="344" t="s">
        <v>9</v>
      </c>
      <c r="C208" s="344"/>
      <c r="D208" s="247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>
      <c r="A209" s="348"/>
      <c r="B209" s="344" t="s">
        <v>18</v>
      </c>
      <c r="C209" s="344"/>
      <c r="D209" s="247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>
      <c r="A210" s="348"/>
      <c r="B210" s="351" t="s">
        <v>21</v>
      </c>
      <c r="C210" s="351"/>
      <c r="D210" s="251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29.25" customHeight="1">
      <c r="A211" s="348" t="s">
        <v>113</v>
      </c>
      <c r="B211" s="343" t="s">
        <v>236</v>
      </c>
      <c r="C211" s="343"/>
      <c r="D211" s="208"/>
    </row>
    <row r="212" spans="1:1024">
      <c r="A212" s="348"/>
      <c r="B212" s="344" t="s">
        <v>9</v>
      </c>
      <c r="C212" s="344"/>
      <c r="D212" s="247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>
      <c r="A213" s="348"/>
      <c r="B213" s="344" t="s">
        <v>18</v>
      </c>
      <c r="C213" s="344"/>
      <c r="D213" s="247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>
      <c r="A214" s="348"/>
      <c r="B214" s="351" t="s">
        <v>21</v>
      </c>
      <c r="C214" s="351"/>
      <c r="D214" s="251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45" customHeight="1">
      <c r="A215" s="348" t="s">
        <v>117</v>
      </c>
      <c r="B215" s="343" t="s">
        <v>237</v>
      </c>
      <c r="C215" s="343"/>
      <c r="D215" s="188"/>
    </row>
    <row r="216" spans="1:1024">
      <c r="A216" s="348"/>
      <c r="B216" s="344" t="s">
        <v>9</v>
      </c>
      <c r="C216" s="344"/>
      <c r="D216" s="247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>
      <c r="A217" s="348"/>
      <c r="B217" s="344" t="s">
        <v>18</v>
      </c>
      <c r="C217" s="344"/>
      <c r="D217" s="24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>
      <c r="A218" s="348"/>
      <c r="B218" s="351" t="s">
        <v>21</v>
      </c>
      <c r="C218" s="351"/>
      <c r="D218" s="251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30" customHeight="1">
      <c r="A219" s="348" t="s">
        <v>118</v>
      </c>
      <c r="B219" s="343" t="s">
        <v>238</v>
      </c>
      <c r="C219" s="343"/>
      <c r="D219" s="188"/>
    </row>
    <row r="220" spans="1:1024">
      <c r="A220" s="348"/>
      <c r="B220" s="344" t="s">
        <v>9</v>
      </c>
      <c r="C220" s="344"/>
      <c r="D220" s="247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>
      <c r="A221" s="348"/>
      <c r="B221" s="344" t="s">
        <v>18</v>
      </c>
      <c r="C221" s="344"/>
      <c r="D221" s="247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>
      <c r="A222" s="348"/>
      <c r="B222" s="351" t="s">
        <v>21</v>
      </c>
      <c r="C222" s="351"/>
      <c r="D222" s="251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5" customHeight="1">
      <c r="A223" s="348" t="s">
        <v>119</v>
      </c>
      <c r="B223" s="343" t="s">
        <v>239</v>
      </c>
      <c r="C223" s="343"/>
      <c r="D223" s="188"/>
    </row>
    <row r="224" spans="1:1024">
      <c r="A224" s="348"/>
      <c r="B224" s="344" t="s">
        <v>9</v>
      </c>
      <c r="C224" s="344"/>
      <c r="D224" s="247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>
      <c r="A225" s="348"/>
      <c r="B225" s="344" t="s">
        <v>18</v>
      </c>
      <c r="C225" s="344"/>
      <c r="D225" s="247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>
      <c r="A226" s="348"/>
      <c r="B226" s="351" t="s">
        <v>21</v>
      </c>
      <c r="C226" s="351"/>
      <c r="D226" s="251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1" customFormat="1" ht="15" customHeight="1">
      <c r="A227" s="348" t="s">
        <v>124</v>
      </c>
      <c r="B227" s="343" t="s">
        <v>200</v>
      </c>
      <c r="C227" s="343"/>
      <c r="D227" s="255"/>
    </row>
    <row r="228" spans="1:1024">
      <c r="A228" s="348"/>
      <c r="B228" s="344" t="s">
        <v>9</v>
      </c>
      <c r="C228" s="344"/>
      <c r="D228" s="303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>
      <c r="A229" s="348"/>
      <c r="B229" s="344" t="s">
        <v>18</v>
      </c>
      <c r="C229" s="344"/>
      <c r="D229" s="303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>
      <c r="A230" s="348"/>
      <c r="B230" s="351" t="s">
        <v>21</v>
      </c>
      <c r="C230" s="351"/>
      <c r="D230" s="304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s="1" customFormat="1" ht="15" customHeight="1">
      <c r="A231" s="348" t="s">
        <v>129</v>
      </c>
      <c r="B231" s="343" t="s">
        <v>200</v>
      </c>
      <c r="C231" s="343"/>
      <c r="D231" s="305"/>
    </row>
    <row r="232" spans="1:1024">
      <c r="A232" s="348"/>
      <c r="B232" s="344" t="s">
        <v>9</v>
      </c>
      <c r="C232" s="344"/>
      <c r="D232" s="303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>
      <c r="A233" s="348"/>
      <c r="B233" s="344" t="s">
        <v>18</v>
      </c>
      <c r="C233" s="344"/>
      <c r="D233" s="30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>
      <c r="A234" s="348"/>
      <c r="B234" s="351" t="s">
        <v>21</v>
      </c>
      <c r="C234" s="351"/>
      <c r="D234" s="30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s="1" customFormat="1" ht="15" customHeight="1">
      <c r="A235" s="348" t="s">
        <v>125</v>
      </c>
      <c r="B235" s="343" t="s">
        <v>201</v>
      </c>
      <c r="C235" s="343"/>
      <c r="D235" s="306"/>
    </row>
    <row r="236" spans="1:1024">
      <c r="A236" s="348"/>
      <c r="B236" s="344" t="s">
        <v>9</v>
      </c>
      <c r="C236" s="344"/>
      <c r="D236" s="247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>
      <c r="A237" s="348"/>
      <c r="B237" s="344" t="s">
        <v>18</v>
      </c>
      <c r="C237" s="344"/>
      <c r="D237" s="24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>
      <c r="A238" s="348"/>
      <c r="B238" s="351" t="s">
        <v>21</v>
      </c>
      <c r="C238" s="351"/>
      <c r="D238" s="251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s="1" customFormat="1" ht="15" customHeight="1">
      <c r="A239" s="348" t="s">
        <v>130</v>
      </c>
      <c r="B239" s="343" t="s">
        <v>202</v>
      </c>
      <c r="C239" s="343"/>
      <c r="D239" s="306"/>
    </row>
    <row r="240" spans="1:1024">
      <c r="A240" s="348"/>
      <c r="B240" s="344" t="s">
        <v>9</v>
      </c>
      <c r="C240" s="344"/>
      <c r="D240" s="247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>
      <c r="A241" s="348"/>
      <c r="B241" s="344" t="s">
        <v>18</v>
      </c>
      <c r="C241" s="344"/>
      <c r="D241" s="247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>
      <c r="A242" s="348"/>
      <c r="B242" s="351" t="s">
        <v>21</v>
      </c>
      <c r="C242" s="351"/>
      <c r="D242" s="251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30" customHeight="1">
      <c r="A243" s="348" t="s">
        <v>133</v>
      </c>
      <c r="B243" s="343" t="s">
        <v>240</v>
      </c>
      <c r="C243" s="343"/>
      <c r="D243" s="188"/>
    </row>
    <row r="244" spans="1:1024">
      <c r="A244" s="348"/>
      <c r="B244" s="344" t="s">
        <v>9</v>
      </c>
      <c r="C244" s="344"/>
      <c r="D244" s="247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>
      <c r="A245" s="348"/>
      <c r="B245" s="344" t="s">
        <v>18</v>
      </c>
      <c r="C245" s="344"/>
      <c r="D245" s="247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>
      <c r="A246" s="348"/>
      <c r="B246" s="351" t="s">
        <v>21</v>
      </c>
      <c r="C246" s="351"/>
      <c r="D246" s="251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30" customHeight="1">
      <c r="A247" s="348" t="s">
        <v>134</v>
      </c>
      <c r="B247" s="343" t="s">
        <v>241</v>
      </c>
      <c r="C247" s="343"/>
      <c r="D247" s="188"/>
    </row>
    <row r="248" spans="1:1024">
      <c r="A248" s="348"/>
      <c r="B248" s="344" t="s">
        <v>9</v>
      </c>
      <c r="C248" s="344"/>
      <c r="D248" s="247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>
      <c r="A249" s="348"/>
      <c r="B249" s="344" t="s">
        <v>18</v>
      </c>
      <c r="C249" s="344"/>
      <c r="D249" s="247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>
      <c r="A250" s="348"/>
      <c r="B250" s="351" t="s">
        <v>21</v>
      </c>
      <c r="C250" s="351"/>
      <c r="D250" s="251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5" customHeight="1">
      <c r="A251" s="348" t="s">
        <v>139</v>
      </c>
      <c r="B251" s="343" t="s">
        <v>242</v>
      </c>
      <c r="C251" s="343"/>
      <c r="D251" s="188"/>
    </row>
    <row r="252" spans="1:1024">
      <c r="A252" s="348"/>
      <c r="B252" s="344" t="s">
        <v>9</v>
      </c>
      <c r="C252" s="344"/>
      <c r="D252" s="247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>
      <c r="A253" s="348"/>
      <c r="B253" s="344" t="s">
        <v>18</v>
      </c>
      <c r="C253" s="344"/>
      <c r="D253" s="247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>
      <c r="A254" s="348"/>
      <c r="B254" s="351" t="s">
        <v>21</v>
      </c>
      <c r="C254" s="351"/>
      <c r="D254" s="251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30" customHeight="1">
      <c r="A255" s="348" t="s">
        <v>140</v>
      </c>
      <c r="B255" s="343" t="s">
        <v>243</v>
      </c>
      <c r="C255" s="343"/>
      <c r="D255" s="188"/>
    </row>
    <row r="256" spans="1:1024">
      <c r="A256" s="348"/>
      <c r="B256" s="344" t="s">
        <v>9</v>
      </c>
      <c r="C256" s="344"/>
      <c r="D256" s="247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>
      <c r="A257" s="348"/>
      <c r="B257" s="344" t="s">
        <v>18</v>
      </c>
      <c r="C257" s="344"/>
      <c r="D257" s="24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>
      <c r="A258" s="348"/>
      <c r="B258" s="351" t="s">
        <v>21</v>
      </c>
      <c r="C258" s="351"/>
      <c r="D258" s="251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5" customHeight="1">
      <c r="A259" s="348" t="s">
        <v>141</v>
      </c>
      <c r="B259" s="343" t="s">
        <v>244</v>
      </c>
      <c r="C259" s="343"/>
      <c r="D259" s="188"/>
    </row>
    <row r="260" spans="1:1024">
      <c r="A260" s="348"/>
      <c r="B260" s="344" t="s">
        <v>9</v>
      </c>
      <c r="C260" s="344"/>
      <c r="D260" s="247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>
      <c r="A261" s="348"/>
      <c r="B261" s="344" t="s">
        <v>18</v>
      </c>
      <c r="C261" s="344"/>
      <c r="D261" s="247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>
      <c r="A262" s="348"/>
      <c r="B262" s="351" t="s">
        <v>21</v>
      </c>
      <c r="C262" s="351"/>
      <c r="D262" s="251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30" customHeight="1">
      <c r="A263" s="348" t="s">
        <v>143</v>
      </c>
      <c r="B263" s="343" t="s">
        <v>245</v>
      </c>
      <c r="C263" s="343"/>
      <c r="D263" s="188"/>
    </row>
    <row r="264" spans="1:1024">
      <c r="A264" s="348"/>
      <c r="B264" s="344" t="s">
        <v>9</v>
      </c>
      <c r="C264" s="344"/>
      <c r="D264" s="247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>
      <c r="A265" s="348"/>
      <c r="B265" s="344" t="s">
        <v>18</v>
      </c>
      <c r="C265" s="344"/>
      <c r="D265" s="247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>
      <c r="A266" s="348"/>
      <c r="B266" s="351" t="s">
        <v>21</v>
      </c>
      <c r="C266" s="351"/>
      <c r="D266" s="251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30" customHeight="1">
      <c r="A267" s="348" t="s">
        <v>146</v>
      </c>
      <c r="B267" s="343" t="s">
        <v>203</v>
      </c>
      <c r="C267" s="343"/>
      <c r="D267" s="267"/>
    </row>
    <row r="268" spans="1:1024">
      <c r="A268" s="348"/>
      <c r="B268" s="354" t="s">
        <v>9</v>
      </c>
      <c r="C268" s="268" t="s">
        <v>204</v>
      </c>
      <c r="D268" s="221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>
      <c r="A269" s="348"/>
      <c r="B269" s="354"/>
      <c r="C269" s="268" t="s">
        <v>8</v>
      </c>
      <c r="D269" s="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>
      <c r="A270" s="348"/>
      <c r="B270" s="354" t="s">
        <v>18</v>
      </c>
      <c r="C270" s="268" t="s">
        <v>204</v>
      </c>
      <c r="D270" s="221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>
      <c r="A271" s="348"/>
      <c r="B271" s="354"/>
      <c r="C271" s="268" t="s">
        <v>8</v>
      </c>
      <c r="D271" s="269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>
      <c r="A272" s="348"/>
      <c r="B272" s="355" t="s">
        <v>21</v>
      </c>
      <c r="C272" s="268" t="s">
        <v>204</v>
      </c>
      <c r="D272" s="221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>
      <c r="A273" s="348"/>
      <c r="B273" s="355"/>
      <c r="C273" s="270" t="s">
        <v>8</v>
      </c>
      <c r="D273" s="271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30" customHeight="1">
      <c r="A274" s="348" t="s">
        <v>147</v>
      </c>
      <c r="B274" s="343" t="s">
        <v>205</v>
      </c>
      <c r="C274" s="343"/>
      <c r="D274" s="273"/>
    </row>
    <row r="275" spans="1:1024">
      <c r="A275" s="348"/>
      <c r="B275" s="354" t="s">
        <v>9</v>
      </c>
      <c r="C275" s="268" t="s">
        <v>204</v>
      </c>
      <c r="D275" s="221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>
      <c r="A276" s="348"/>
      <c r="B276" s="354"/>
      <c r="C276" s="268" t="s">
        <v>8</v>
      </c>
      <c r="D276" s="269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>
      <c r="A277" s="348"/>
      <c r="B277" s="354" t="s">
        <v>18</v>
      </c>
      <c r="C277" s="268" t="s">
        <v>204</v>
      </c>
      <c r="D277" s="221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>
      <c r="A278" s="348"/>
      <c r="B278" s="354"/>
      <c r="C278" s="268" t="s">
        <v>8</v>
      </c>
      <c r="D278" s="269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>
      <c r="A279" s="348"/>
      <c r="B279" s="355" t="s">
        <v>21</v>
      </c>
      <c r="C279" s="268" t="s">
        <v>204</v>
      </c>
      <c r="D279" s="221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>
      <c r="A280" s="348"/>
      <c r="B280" s="355"/>
      <c r="C280" s="270" t="s">
        <v>8</v>
      </c>
      <c r="D280" s="271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30" customHeight="1">
      <c r="A281" s="348" t="s">
        <v>148</v>
      </c>
      <c r="B281" s="343" t="s">
        <v>206</v>
      </c>
      <c r="C281" s="343"/>
      <c r="D281" s="267"/>
    </row>
    <row r="282" spans="1:1024">
      <c r="A282" s="348"/>
      <c r="B282" s="354" t="s">
        <v>9</v>
      </c>
      <c r="C282" s="268" t="s">
        <v>204</v>
      </c>
      <c r="D282" s="221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>
      <c r="A283" s="348"/>
      <c r="B283" s="354"/>
      <c r="C283" s="268" t="s">
        <v>8</v>
      </c>
      <c r="D283" s="269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>
      <c r="A284" s="348"/>
      <c r="B284" s="354" t="s">
        <v>18</v>
      </c>
      <c r="C284" s="268" t="s">
        <v>204</v>
      </c>
      <c r="D284" s="221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>
      <c r="A285" s="348"/>
      <c r="B285" s="354"/>
      <c r="C285" s="268" t="s">
        <v>8</v>
      </c>
      <c r="D285" s="269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>
      <c r="A286" s="348"/>
      <c r="B286" s="355" t="s">
        <v>21</v>
      </c>
      <c r="C286" s="268" t="s">
        <v>204</v>
      </c>
      <c r="D286" s="221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>
      <c r="A287" s="348"/>
      <c r="B287" s="355"/>
      <c r="C287" s="270" t="s">
        <v>8</v>
      </c>
      <c r="D287" s="271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ht="45" customHeight="1">
      <c r="A288" s="348" t="s">
        <v>156</v>
      </c>
      <c r="B288" s="343" t="s">
        <v>246</v>
      </c>
      <c r="C288" s="343"/>
      <c r="D288" s="188"/>
    </row>
    <row r="289" spans="1:1024">
      <c r="A289" s="348"/>
      <c r="B289" s="344" t="s">
        <v>9</v>
      </c>
      <c r="C289" s="344"/>
      <c r="D289" s="247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>
      <c r="A290" s="348"/>
      <c r="B290" s="344" t="s">
        <v>18</v>
      </c>
      <c r="C290" s="344"/>
      <c r="D290" s="247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>
      <c r="A291" s="348"/>
      <c r="B291" s="351" t="s">
        <v>21</v>
      </c>
      <c r="C291" s="351"/>
      <c r="D291" s="25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ht="30" customHeight="1">
      <c r="A292" s="348" t="s">
        <v>157</v>
      </c>
      <c r="B292" s="343" t="s">
        <v>247</v>
      </c>
      <c r="C292" s="343"/>
      <c r="D292" s="188"/>
    </row>
    <row r="293" spans="1:1024">
      <c r="A293" s="348"/>
      <c r="B293" s="344" t="s">
        <v>9</v>
      </c>
      <c r="C293" s="344"/>
      <c r="D293" s="247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>
      <c r="A294" s="348"/>
      <c r="B294" s="344" t="s">
        <v>18</v>
      </c>
      <c r="C294" s="344"/>
      <c r="D294" s="247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>
      <c r="A295" s="348"/>
      <c r="B295" s="351" t="s">
        <v>21</v>
      </c>
      <c r="C295" s="351"/>
      <c r="D295" s="251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ht="30" customHeight="1">
      <c r="A296" s="348" t="s">
        <v>162</v>
      </c>
      <c r="B296" s="343" t="s">
        <v>248</v>
      </c>
      <c r="C296" s="343"/>
      <c r="D296" s="188"/>
    </row>
    <row r="297" spans="1:1024">
      <c r="A297" s="348"/>
      <c r="B297" s="344" t="s">
        <v>9</v>
      </c>
      <c r="C297" s="344"/>
      <c r="D297" s="24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>
      <c r="A298" s="348"/>
      <c r="B298" s="344" t="s">
        <v>18</v>
      </c>
      <c r="C298" s="344"/>
      <c r="D298" s="247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>
      <c r="A299" s="348"/>
      <c r="B299" s="351" t="s">
        <v>21</v>
      </c>
      <c r="C299" s="351"/>
      <c r="D299" s="251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ht="30" customHeight="1">
      <c r="A300" s="348" t="s">
        <v>166</v>
      </c>
      <c r="B300" s="343" t="s">
        <v>249</v>
      </c>
      <c r="C300" s="343"/>
      <c r="D300" s="188"/>
    </row>
    <row r="301" spans="1:1024">
      <c r="A301" s="348"/>
      <c r="B301" s="344" t="s">
        <v>9</v>
      </c>
      <c r="C301" s="344"/>
      <c r="D301" s="247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>
      <c r="A302" s="348"/>
      <c r="B302" s="344" t="s">
        <v>18</v>
      </c>
      <c r="C302" s="344"/>
      <c r="D302" s="247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>
      <c r="A303" s="348"/>
      <c r="B303" s="351" t="s">
        <v>21</v>
      </c>
      <c r="C303" s="351"/>
      <c r="D303" s="251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</sheetData>
  <mergeCells count="307">
    <mergeCell ref="A296:A299"/>
    <mergeCell ref="B296:C296"/>
    <mergeCell ref="B297:C297"/>
    <mergeCell ref="B298:C298"/>
    <mergeCell ref="B299:C299"/>
    <mergeCell ref="A300:A303"/>
    <mergeCell ref="B300:C300"/>
    <mergeCell ref="B301:C301"/>
    <mergeCell ref="B302:C302"/>
    <mergeCell ref="B303:C303"/>
    <mergeCell ref="A288:A291"/>
    <mergeCell ref="B288:C288"/>
    <mergeCell ref="B289:C289"/>
    <mergeCell ref="B290:C290"/>
    <mergeCell ref="B291:C291"/>
    <mergeCell ref="A292:A295"/>
    <mergeCell ref="B292:C292"/>
    <mergeCell ref="B293:C293"/>
    <mergeCell ref="B294:C294"/>
    <mergeCell ref="B295:C295"/>
    <mergeCell ref="A274:A280"/>
    <mergeCell ref="B274:C274"/>
    <mergeCell ref="B275:B276"/>
    <mergeCell ref="B277:B278"/>
    <mergeCell ref="B279:B280"/>
    <mergeCell ref="A281:A287"/>
    <mergeCell ref="B281:C281"/>
    <mergeCell ref="B282:B283"/>
    <mergeCell ref="B284:B285"/>
    <mergeCell ref="B286:B287"/>
    <mergeCell ref="A263:A266"/>
    <mergeCell ref="B263:C263"/>
    <mergeCell ref="B264:C264"/>
    <mergeCell ref="B265:C265"/>
    <mergeCell ref="B266:C266"/>
    <mergeCell ref="A267:A273"/>
    <mergeCell ref="B267:C267"/>
    <mergeCell ref="B268:B269"/>
    <mergeCell ref="B270:B271"/>
    <mergeCell ref="B272:B273"/>
    <mergeCell ref="A255:A258"/>
    <mergeCell ref="B255:C255"/>
    <mergeCell ref="B256:C256"/>
    <mergeCell ref="B257:C257"/>
    <mergeCell ref="B258:C258"/>
    <mergeCell ref="A259:A262"/>
    <mergeCell ref="B259:C259"/>
    <mergeCell ref="B260:C260"/>
    <mergeCell ref="B261:C261"/>
    <mergeCell ref="B262:C262"/>
    <mergeCell ref="A247:A250"/>
    <mergeCell ref="B247:C247"/>
    <mergeCell ref="B248:C248"/>
    <mergeCell ref="B249:C249"/>
    <mergeCell ref="B250:C250"/>
    <mergeCell ref="A251:A254"/>
    <mergeCell ref="B251:C251"/>
    <mergeCell ref="B252:C252"/>
    <mergeCell ref="B253:C253"/>
    <mergeCell ref="B254:C254"/>
    <mergeCell ref="A239:A242"/>
    <mergeCell ref="B239:C239"/>
    <mergeCell ref="B240:C240"/>
    <mergeCell ref="B241:C241"/>
    <mergeCell ref="B242:C242"/>
    <mergeCell ref="A243:A246"/>
    <mergeCell ref="B243:C243"/>
    <mergeCell ref="B244:C244"/>
    <mergeCell ref="B245:C245"/>
    <mergeCell ref="B246:C246"/>
    <mergeCell ref="A231:A234"/>
    <mergeCell ref="B231:C231"/>
    <mergeCell ref="B232:C232"/>
    <mergeCell ref="B233:C233"/>
    <mergeCell ref="B234:C234"/>
    <mergeCell ref="A235:A238"/>
    <mergeCell ref="B235:C235"/>
    <mergeCell ref="B236:C236"/>
    <mergeCell ref="B237:C237"/>
    <mergeCell ref="B238:C238"/>
    <mergeCell ref="A223:A226"/>
    <mergeCell ref="B223:C223"/>
    <mergeCell ref="B224:C224"/>
    <mergeCell ref="B225:C225"/>
    <mergeCell ref="B226:C226"/>
    <mergeCell ref="A227:A230"/>
    <mergeCell ref="B227:C227"/>
    <mergeCell ref="B228:C228"/>
    <mergeCell ref="B229:C229"/>
    <mergeCell ref="B230:C230"/>
    <mergeCell ref="A215:A218"/>
    <mergeCell ref="B215:C215"/>
    <mergeCell ref="B216:C216"/>
    <mergeCell ref="B217:C217"/>
    <mergeCell ref="B218:C218"/>
    <mergeCell ref="A219:A222"/>
    <mergeCell ref="B219:C219"/>
    <mergeCell ref="B220:C220"/>
    <mergeCell ref="B221:C221"/>
    <mergeCell ref="B222:C222"/>
    <mergeCell ref="A207:A210"/>
    <mergeCell ref="B207:C207"/>
    <mergeCell ref="B208:C208"/>
    <mergeCell ref="B209:C209"/>
    <mergeCell ref="B210:C210"/>
    <mergeCell ref="A211:A214"/>
    <mergeCell ref="B211:C211"/>
    <mergeCell ref="B212:C212"/>
    <mergeCell ref="B213:C213"/>
    <mergeCell ref="B214:C214"/>
    <mergeCell ref="A199:A202"/>
    <mergeCell ref="B199:C199"/>
    <mergeCell ref="B200:C200"/>
    <mergeCell ref="B201:C201"/>
    <mergeCell ref="B202:C202"/>
    <mergeCell ref="A203:A206"/>
    <mergeCell ref="B203:C203"/>
    <mergeCell ref="B204:C204"/>
    <mergeCell ref="B205:C205"/>
    <mergeCell ref="B206:C206"/>
    <mergeCell ref="A191:A194"/>
    <mergeCell ref="B191:C191"/>
    <mergeCell ref="B192:C192"/>
    <mergeCell ref="B193:C193"/>
    <mergeCell ref="B194:C194"/>
    <mergeCell ref="A195:A198"/>
    <mergeCell ref="B195:C195"/>
    <mergeCell ref="B196:C196"/>
    <mergeCell ref="B197:C197"/>
    <mergeCell ref="B198:C198"/>
    <mergeCell ref="A165:A177"/>
    <mergeCell ref="B165:C165"/>
    <mergeCell ref="B166:B168"/>
    <mergeCell ref="B169:B171"/>
    <mergeCell ref="B172:B174"/>
    <mergeCell ref="B175:B177"/>
    <mergeCell ref="A178:A190"/>
    <mergeCell ref="B178:C178"/>
    <mergeCell ref="B179:B181"/>
    <mergeCell ref="B182:B184"/>
    <mergeCell ref="B185:B187"/>
    <mergeCell ref="B188:B190"/>
    <mergeCell ref="A139:A151"/>
    <mergeCell ref="B139:C139"/>
    <mergeCell ref="B140:B142"/>
    <mergeCell ref="B143:B145"/>
    <mergeCell ref="B146:B148"/>
    <mergeCell ref="B149:B151"/>
    <mergeCell ref="A152:A164"/>
    <mergeCell ref="B152:C152"/>
    <mergeCell ref="B153:B155"/>
    <mergeCell ref="B156:B158"/>
    <mergeCell ref="B159:B161"/>
    <mergeCell ref="B162:B164"/>
    <mergeCell ref="A131:A134"/>
    <mergeCell ref="B131:C131"/>
    <mergeCell ref="B132:C132"/>
    <mergeCell ref="B133:C133"/>
    <mergeCell ref="B134:C134"/>
    <mergeCell ref="A135:A138"/>
    <mergeCell ref="B135:C135"/>
    <mergeCell ref="B136:C136"/>
    <mergeCell ref="B137:C137"/>
    <mergeCell ref="B138:C138"/>
    <mergeCell ref="A123:A126"/>
    <mergeCell ref="B123:C123"/>
    <mergeCell ref="B124:C124"/>
    <mergeCell ref="B125:C125"/>
    <mergeCell ref="B126:C126"/>
    <mergeCell ref="A127:A130"/>
    <mergeCell ref="B127:C127"/>
    <mergeCell ref="B128:C128"/>
    <mergeCell ref="B129:C129"/>
    <mergeCell ref="B130:C130"/>
    <mergeCell ref="A115:A118"/>
    <mergeCell ref="B115:C115"/>
    <mergeCell ref="B116:C116"/>
    <mergeCell ref="B117:C117"/>
    <mergeCell ref="B118:C118"/>
    <mergeCell ref="A119:A122"/>
    <mergeCell ref="B119:C119"/>
    <mergeCell ref="B120:C120"/>
    <mergeCell ref="B121:C121"/>
    <mergeCell ref="B122:C122"/>
    <mergeCell ref="A107:A110"/>
    <mergeCell ref="B107:C107"/>
    <mergeCell ref="B108:C108"/>
    <mergeCell ref="B109:C109"/>
    <mergeCell ref="B110:C110"/>
    <mergeCell ref="A111:A114"/>
    <mergeCell ref="B111:C111"/>
    <mergeCell ref="B112:C112"/>
    <mergeCell ref="B113:C113"/>
    <mergeCell ref="B114:C114"/>
    <mergeCell ref="A99:A102"/>
    <mergeCell ref="B99:C99"/>
    <mergeCell ref="B100:C100"/>
    <mergeCell ref="B101:C101"/>
    <mergeCell ref="B102:C102"/>
    <mergeCell ref="A103:A106"/>
    <mergeCell ref="B103:C103"/>
    <mergeCell ref="B104:C104"/>
    <mergeCell ref="B105:C105"/>
    <mergeCell ref="B106:C106"/>
    <mergeCell ref="A91:A94"/>
    <mergeCell ref="B91:C91"/>
    <mergeCell ref="B92:C92"/>
    <mergeCell ref="B93:C93"/>
    <mergeCell ref="B94:C94"/>
    <mergeCell ref="A95:A98"/>
    <mergeCell ref="B95:C95"/>
    <mergeCell ref="B96:C96"/>
    <mergeCell ref="B97:C97"/>
    <mergeCell ref="B98:C98"/>
    <mergeCell ref="A83:A86"/>
    <mergeCell ref="B83:C83"/>
    <mergeCell ref="B84:C84"/>
    <mergeCell ref="B85:C85"/>
    <mergeCell ref="B86:C86"/>
    <mergeCell ref="A87:A90"/>
    <mergeCell ref="B87:C87"/>
    <mergeCell ref="B88:C88"/>
    <mergeCell ref="B89:C89"/>
    <mergeCell ref="B90:C90"/>
    <mergeCell ref="A68:A82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A53:A67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A38:A52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A23:A37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1:D2"/>
    <mergeCell ref="B3:D4"/>
    <mergeCell ref="B7:C7"/>
    <mergeCell ref="A8:A22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</mergeCells>
  <pageMargins left="0.51180555555555496" right="0.51180555555555496" top="0.29027777777777802" bottom="0.25972222222222202" header="0.51180555555555496" footer="0.51180555555555496"/>
  <pageSetup paperSize="9" firstPageNumber="0" orientation="landscape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3:C64"/>
  <sheetViews>
    <sheetView zoomScaleNormal="100" workbookViewId="0">
      <selection activeCell="E21" sqref="E21"/>
    </sheetView>
  </sheetViews>
  <sheetFormatPr defaultRowHeight="15"/>
  <cols>
    <col min="1" max="2" width="64.85546875" customWidth="1"/>
    <col min="3" max="3" width="26.140625" customWidth="1"/>
    <col min="4" max="1025" width="9.140625" customWidth="1"/>
  </cols>
  <sheetData>
    <row r="3" spans="1:3">
      <c r="A3" s="307" t="s">
        <v>3</v>
      </c>
      <c r="B3" s="308" t="s">
        <v>250</v>
      </c>
      <c r="C3" s="309" t="s">
        <v>251</v>
      </c>
    </row>
    <row r="4" spans="1:3">
      <c r="A4" s="307" t="s">
        <v>4</v>
      </c>
      <c r="B4" s="308" t="s">
        <v>252</v>
      </c>
      <c r="C4" s="309" t="s">
        <v>251</v>
      </c>
    </row>
    <row r="5" spans="1:3">
      <c r="A5" s="307" t="s">
        <v>24</v>
      </c>
      <c r="B5" s="308" t="s">
        <v>253</v>
      </c>
      <c r="C5" s="309" t="s">
        <v>251</v>
      </c>
    </row>
    <row r="6" spans="1:3">
      <c r="A6" s="307" t="s">
        <v>25</v>
      </c>
      <c r="B6" s="308" t="s">
        <v>254</v>
      </c>
      <c r="C6" s="309" t="s">
        <v>251</v>
      </c>
    </row>
    <row r="7" spans="1:3">
      <c r="A7" s="307" t="s">
        <v>27</v>
      </c>
      <c r="B7" s="308" t="s">
        <v>255</v>
      </c>
      <c r="C7" s="309" t="s">
        <v>251</v>
      </c>
    </row>
    <row r="8" spans="1:3" ht="25.5">
      <c r="A8" s="307" t="s">
        <v>30</v>
      </c>
      <c r="B8" s="308" t="s">
        <v>256</v>
      </c>
      <c r="C8" s="309" t="s">
        <v>257</v>
      </c>
    </row>
    <row r="9" spans="1:3">
      <c r="A9" s="307" t="s">
        <v>31</v>
      </c>
      <c r="B9" s="308" t="s">
        <v>258</v>
      </c>
      <c r="C9" s="309" t="s">
        <v>257</v>
      </c>
    </row>
    <row r="10" spans="1:3" ht="25.5">
      <c r="A10" s="307" t="s">
        <v>36</v>
      </c>
      <c r="B10" s="308" t="s">
        <v>259</v>
      </c>
      <c r="C10" s="309" t="s">
        <v>257</v>
      </c>
    </row>
    <row r="11" spans="1:3">
      <c r="A11" s="307" t="s">
        <v>37</v>
      </c>
      <c r="B11" s="308" t="s">
        <v>260</v>
      </c>
      <c r="C11" s="309" t="s">
        <v>257</v>
      </c>
    </row>
    <row r="12" spans="1:3">
      <c r="A12" s="307" t="s">
        <v>39</v>
      </c>
      <c r="B12" s="308" t="s">
        <v>261</v>
      </c>
      <c r="C12" s="309" t="s">
        <v>257</v>
      </c>
    </row>
    <row r="13" spans="1:3" ht="25.5">
      <c r="A13" s="307" t="s">
        <v>41</v>
      </c>
      <c r="B13" s="308" t="s">
        <v>262</v>
      </c>
      <c r="C13" s="309" t="s">
        <v>257</v>
      </c>
    </row>
    <row r="14" spans="1:3">
      <c r="A14" s="307" t="s">
        <v>44</v>
      </c>
      <c r="B14" s="308" t="s">
        <v>263</v>
      </c>
      <c r="C14" s="309" t="s">
        <v>257</v>
      </c>
    </row>
    <row r="15" spans="1:3" ht="25.5">
      <c r="A15" s="307" t="s">
        <v>225</v>
      </c>
      <c r="B15" s="308" t="s">
        <v>264</v>
      </c>
      <c r="C15" s="309" t="s">
        <v>257</v>
      </c>
    </row>
    <row r="16" spans="1:3">
      <c r="A16" s="307" t="s">
        <v>45</v>
      </c>
      <c r="B16" s="308" t="s">
        <v>265</v>
      </c>
      <c r="C16" s="309" t="s">
        <v>257</v>
      </c>
    </row>
    <row r="17" spans="1:3" ht="25.5">
      <c r="A17" s="307" t="s">
        <v>48</v>
      </c>
      <c r="B17" s="308" t="s">
        <v>266</v>
      </c>
      <c r="C17" s="309" t="s">
        <v>257</v>
      </c>
    </row>
    <row r="18" spans="1:3">
      <c r="A18" s="307" t="s">
        <v>49</v>
      </c>
      <c r="B18" s="308" t="s">
        <v>267</v>
      </c>
      <c r="C18" s="309" t="s">
        <v>257</v>
      </c>
    </row>
    <row r="19" spans="1:3" ht="25.5">
      <c r="A19" s="307" t="s">
        <v>54</v>
      </c>
      <c r="B19" s="308" t="s">
        <v>268</v>
      </c>
      <c r="C19" s="309" t="s">
        <v>269</v>
      </c>
    </row>
    <row r="20" spans="1:3">
      <c r="A20" s="307" t="s">
        <v>56</v>
      </c>
      <c r="B20" s="308" t="s">
        <v>232</v>
      </c>
      <c r="C20" s="309" t="s">
        <v>270</v>
      </c>
    </row>
    <row r="21" spans="1:3">
      <c r="A21" s="307" t="s">
        <v>57</v>
      </c>
      <c r="B21" s="308" t="s">
        <v>233</v>
      </c>
      <c r="C21" s="309" t="s">
        <v>270</v>
      </c>
    </row>
    <row r="22" spans="1:3" ht="25.5">
      <c r="A22" s="307" t="s">
        <v>58</v>
      </c>
      <c r="B22" s="308" t="s">
        <v>234</v>
      </c>
      <c r="C22" s="309" t="s">
        <v>270</v>
      </c>
    </row>
    <row r="23" spans="1:3">
      <c r="A23" s="307" t="s">
        <v>60</v>
      </c>
      <c r="B23" s="308" t="s">
        <v>271</v>
      </c>
      <c r="C23" s="309" t="s">
        <v>251</v>
      </c>
    </row>
    <row r="24" spans="1:3">
      <c r="A24" s="307" t="s">
        <v>61</v>
      </c>
      <c r="B24" s="308" t="s">
        <v>272</v>
      </c>
      <c r="C24" s="309" t="s">
        <v>251</v>
      </c>
    </row>
    <row r="25" spans="1:3">
      <c r="A25" s="307" t="s">
        <v>62</v>
      </c>
      <c r="B25" s="308" t="s">
        <v>273</v>
      </c>
      <c r="C25" s="309" t="s">
        <v>251</v>
      </c>
    </row>
    <row r="26" spans="1:3">
      <c r="A26" s="307" t="s">
        <v>63</v>
      </c>
      <c r="B26" s="308" t="s">
        <v>274</v>
      </c>
      <c r="C26" s="309" t="s">
        <v>251</v>
      </c>
    </row>
    <row r="27" spans="1:3" ht="25.5">
      <c r="A27" s="307" t="s">
        <v>73</v>
      </c>
      <c r="B27" s="308" t="s">
        <v>275</v>
      </c>
      <c r="C27" s="309" t="s">
        <v>276</v>
      </c>
    </row>
    <row r="28" spans="1:3">
      <c r="A28" s="307" t="s">
        <v>74</v>
      </c>
      <c r="B28" s="308" t="s">
        <v>277</v>
      </c>
      <c r="C28" s="309" t="s">
        <v>276</v>
      </c>
    </row>
    <row r="29" spans="1:3">
      <c r="A29" s="307" t="s">
        <v>85</v>
      </c>
      <c r="B29" s="308" t="s">
        <v>278</v>
      </c>
      <c r="C29" s="309" t="s">
        <v>251</v>
      </c>
    </row>
    <row r="30" spans="1:3">
      <c r="A30" s="307" t="s">
        <v>86</v>
      </c>
      <c r="B30" s="308" t="s">
        <v>279</v>
      </c>
      <c r="C30" s="309" t="s">
        <v>251</v>
      </c>
    </row>
    <row r="31" spans="1:3">
      <c r="A31" s="307" t="s">
        <v>87</v>
      </c>
      <c r="B31" s="308" t="s">
        <v>280</v>
      </c>
      <c r="C31" s="309" t="s">
        <v>251</v>
      </c>
    </row>
    <row r="32" spans="1:3">
      <c r="A32" s="307" t="s">
        <v>88</v>
      </c>
      <c r="B32" s="308" t="s">
        <v>281</v>
      </c>
      <c r="C32" s="309" t="s">
        <v>251</v>
      </c>
    </row>
    <row r="33" spans="1:3">
      <c r="A33" s="307" t="s">
        <v>91</v>
      </c>
      <c r="B33" s="308" t="s">
        <v>282</v>
      </c>
      <c r="C33" s="309" t="s">
        <v>283</v>
      </c>
    </row>
    <row r="34" spans="1:3" ht="25.5">
      <c r="A34" s="307" t="s">
        <v>92</v>
      </c>
      <c r="B34" s="308" t="s">
        <v>284</v>
      </c>
      <c r="C34" s="309" t="s">
        <v>283</v>
      </c>
    </row>
    <row r="35" spans="1:3">
      <c r="A35" s="307" t="s">
        <v>93</v>
      </c>
      <c r="B35" s="308" t="s">
        <v>285</v>
      </c>
      <c r="C35" s="309" t="s">
        <v>283</v>
      </c>
    </row>
    <row r="36" spans="1:3" ht="25.5">
      <c r="A36" s="307" t="s">
        <v>94</v>
      </c>
      <c r="B36" s="308" t="s">
        <v>286</v>
      </c>
      <c r="C36" s="309" t="s">
        <v>283</v>
      </c>
    </row>
    <row r="37" spans="1:3" ht="25.5">
      <c r="A37" s="307" t="s">
        <v>95</v>
      </c>
      <c r="B37" s="308" t="s">
        <v>287</v>
      </c>
      <c r="C37" s="309" t="s">
        <v>283</v>
      </c>
    </row>
    <row r="38" spans="1:3">
      <c r="A38" s="307" t="s">
        <v>96</v>
      </c>
      <c r="B38" s="308" t="s">
        <v>288</v>
      </c>
      <c r="C38" s="309" t="s">
        <v>283</v>
      </c>
    </row>
    <row r="39" spans="1:3">
      <c r="A39" s="307" t="s">
        <v>97</v>
      </c>
      <c r="B39" s="308" t="s">
        <v>289</v>
      </c>
      <c r="C39" s="309" t="s">
        <v>283</v>
      </c>
    </row>
    <row r="40" spans="1:3">
      <c r="A40" s="307" t="s">
        <v>98</v>
      </c>
      <c r="B40" s="308" t="s">
        <v>290</v>
      </c>
      <c r="C40" s="309" t="s">
        <v>283</v>
      </c>
    </row>
    <row r="41" spans="1:3">
      <c r="A41" s="307" t="s">
        <v>99</v>
      </c>
      <c r="B41" s="308" t="s">
        <v>291</v>
      </c>
      <c r="C41" s="309" t="s">
        <v>283</v>
      </c>
    </row>
    <row r="42" spans="1:3">
      <c r="A42" s="307" t="s">
        <v>112</v>
      </c>
      <c r="B42" s="308" t="s">
        <v>292</v>
      </c>
      <c r="C42" s="309" t="s">
        <v>270</v>
      </c>
    </row>
    <row r="43" spans="1:3" ht="25.5">
      <c r="A43" s="307" t="s">
        <v>113</v>
      </c>
      <c r="B43" s="308" t="s">
        <v>293</v>
      </c>
      <c r="C43" s="309" t="s">
        <v>270</v>
      </c>
    </row>
    <row r="44" spans="1:3">
      <c r="A44" s="307" t="s">
        <v>100</v>
      </c>
      <c r="B44" s="308" t="s">
        <v>294</v>
      </c>
      <c r="C44" s="309" t="s">
        <v>283</v>
      </c>
    </row>
    <row r="45" spans="1:3" ht="25.5">
      <c r="A45" s="307" t="s">
        <v>117</v>
      </c>
      <c r="B45" s="308" t="s">
        <v>237</v>
      </c>
      <c r="C45" s="309" t="s">
        <v>270</v>
      </c>
    </row>
    <row r="46" spans="1:3" ht="25.5">
      <c r="A46" s="307" t="s">
        <v>118</v>
      </c>
      <c r="B46" s="308" t="s">
        <v>238</v>
      </c>
      <c r="C46" s="309" t="s">
        <v>270</v>
      </c>
    </row>
    <row r="47" spans="1:3">
      <c r="A47" s="307" t="s">
        <v>119</v>
      </c>
      <c r="B47" s="308" t="s">
        <v>239</v>
      </c>
      <c r="C47" s="309" t="s">
        <v>270</v>
      </c>
    </row>
    <row r="48" spans="1:3">
      <c r="A48" s="307" t="s">
        <v>124</v>
      </c>
      <c r="B48" s="308" t="s">
        <v>295</v>
      </c>
      <c r="C48" s="309" t="s">
        <v>251</v>
      </c>
    </row>
    <row r="49" spans="1:3">
      <c r="A49" s="307" t="s">
        <v>129</v>
      </c>
      <c r="B49" s="308" t="s">
        <v>295</v>
      </c>
      <c r="C49" s="309" t="s">
        <v>251</v>
      </c>
    </row>
    <row r="50" spans="1:3">
      <c r="A50" s="307" t="s">
        <v>125</v>
      </c>
      <c r="B50" s="308" t="s">
        <v>296</v>
      </c>
      <c r="C50" s="309" t="s">
        <v>251</v>
      </c>
    </row>
    <row r="51" spans="1:3">
      <c r="A51" s="307" t="s">
        <v>130</v>
      </c>
      <c r="B51" s="308" t="s">
        <v>297</v>
      </c>
      <c r="C51" s="309" t="s">
        <v>251</v>
      </c>
    </row>
    <row r="52" spans="1:3">
      <c r="A52" s="307" t="s">
        <v>133</v>
      </c>
      <c r="B52" s="308" t="s">
        <v>240</v>
      </c>
      <c r="C52" s="309" t="s">
        <v>270</v>
      </c>
    </row>
    <row r="53" spans="1:3" ht="25.5">
      <c r="A53" s="307" t="s">
        <v>134</v>
      </c>
      <c r="B53" s="308" t="s">
        <v>241</v>
      </c>
      <c r="C53" s="309" t="s">
        <v>270</v>
      </c>
    </row>
    <row r="54" spans="1:3">
      <c r="A54" s="307" t="s">
        <v>139</v>
      </c>
      <c r="B54" s="308" t="s">
        <v>242</v>
      </c>
      <c r="C54" s="309" t="s">
        <v>270</v>
      </c>
    </row>
    <row r="55" spans="1:3" ht="25.5">
      <c r="A55" s="307" t="s">
        <v>140</v>
      </c>
      <c r="B55" s="308" t="s">
        <v>243</v>
      </c>
      <c r="C55" s="309" t="s">
        <v>270</v>
      </c>
    </row>
    <row r="56" spans="1:3">
      <c r="A56" s="307" t="s">
        <v>141</v>
      </c>
      <c r="B56" s="308" t="s">
        <v>244</v>
      </c>
      <c r="C56" s="309" t="s">
        <v>270</v>
      </c>
    </row>
    <row r="57" spans="1:3" ht="25.5">
      <c r="A57" s="307" t="s">
        <v>143</v>
      </c>
      <c r="B57" s="308" t="s">
        <v>245</v>
      </c>
      <c r="C57" s="309" t="s">
        <v>270</v>
      </c>
    </row>
    <row r="58" spans="1:3" ht="25.5">
      <c r="A58" s="307" t="s">
        <v>146</v>
      </c>
      <c r="B58" s="308" t="s">
        <v>298</v>
      </c>
      <c r="C58" s="309" t="s">
        <v>299</v>
      </c>
    </row>
    <row r="59" spans="1:3" ht="25.5">
      <c r="A59" s="307" t="s">
        <v>147</v>
      </c>
      <c r="B59" s="308" t="s">
        <v>300</v>
      </c>
      <c r="C59" s="309" t="s">
        <v>251</v>
      </c>
    </row>
    <row r="60" spans="1:3" ht="25.5">
      <c r="A60" s="307" t="s">
        <v>148</v>
      </c>
      <c r="B60" s="308" t="s">
        <v>301</v>
      </c>
      <c r="C60" s="309" t="s">
        <v>251</v>
      </c>
    </row>
    <row r="61" spans="1:3" ht="25.5">
      <c r="A61" s="307" t="s">
        <v>156</v>
      </c>
      <c r="B61" s="308" t="s">
        <v>246</v>
      </c>
      <c r="C61" s="309" t="s">
        <v>270</v>
      </c>
    </row>
    <row r="62" spans="1:3" ht="25.5">
      <c r="A62" s="307" t="s">
        <v>157</v>
      </c>
      <c r="B62" s="308" t="s">
        <v>247</v>
      </c>
      <c r="C62" s="309" t="s">
        <v>270</v>
      </c>
    </row>
    <row r="63" spans="1:3" ht="25.5">
      <c r="A63" s="307" t="s">
        <v>162</v>
      </c>
      <c r="B63" s="308" t="s">
        <v>248</v>
      </c>
      <c r="C63" s="309" t="s">
        <v>270</v>
      </c>
    </row>
    <row r="64" spans="1:3" ht="25.5">
      <c r="A64" s="307" t="s">
        <v>166</v>
      </c>
      <c r="B64" s="308" t="s">
        <v>249</v>
      </c>
      <c r="C64" s="309" t="s">
        <v>270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CD5B5"/>
  </sheetPr>
  <dimension ref="A1:U32"/>
  <sheetViews>
    <sheetView zoomScale="85" zoomScaleNormal="85" workbookViewId="0">
      <selection activeCell="I21" sqref="I21"/>
    </sheetView>
  </sheetViews>
  <sheetFormatPr defaultRowHeight="15"/>
  <cols>
    <col min="1" max="1" width="29.42578125" customWidth="1"/>
    <col min="2" max="3" width="17.7109375" customWidth="1"/>
    <col min="4" max="4" width="17.5703125" customWidth="1"/>
    <col min="5" max="5" width="17.7109375" customWidth="1"/>
    <col min="6" max="6" width="17.5703125" customWidth="1"/>
    <col min="7" max="7" width="17.7109375" customWidth="1"/>
    <col min="8" max="8" width="10.7109375" customWidth="1"/>
    <col min="9" max="9" width="13" customWidth="1"/>
    <col min="10" max="10" width="10.7109375" customWidth="1"/>
    <col min="11" max="11" width="13" customWidth="1"/>
    <col min="12" max="12" width="10.7109375" customWidth="1"/>
    <col min="13" max="13" width="13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15" customHeight="1">
      <c r="B1" s="317" t="s">
        <v>0</v>
      </c>
      <c r="C1" s="317"/>
      <c r="D1" s="317"/>
      <c r="E1" s="317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15" customHeight="1">
      <c r="B2" s="317"/>
      <c r="C2" s="317"/>
      <c r="D2" s="317"/>
      <c r="E2" s="317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B3" s="318" t="s">
        <v>29</v>
      </c>
      <c r="C3" s="318"/>
      <c r="D3" s="318"/>
      <c r="E3" s="318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B4" s="318"/>
      <c r="C4" s="318"/>
      <c r="D4" s="318"/>
      <c r="E4" s="318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5" spans="1:21" ht="6.75" customHeight="1"/>
    <row r="6" spans="1:21">
      <c r="A6" s="1" t="s">
        <v>2</v>
      </c>
    </row>
    <row r="7" spans="1:21">
      <c r="A7" s="1" t="s">
        <v>30</v>
      </c>
    </row>
    <row r="8" spans="1:21">
      <c r="A8" s="1" t="s">
        <v>31</v>
      </c>
    </row>
    <row r="9" spans="1:21" s="41" customFormat="1" ht="30.75" customHeight="1">
      <c r="A9" s="319" t="s">
        <v>5</v>
      </c>
      <c r="B9" s="322" t="s">
        <v>32</v>
      </c>
      <c r="C9" s="322"/>
      <c r="D9" s="322" t="s">
        <v>33</v>
      </c>
      <c r="E9" s="322"/>
      <c r="F9" s="322" t="s">
        <v>34</v>
      </c>
      <c r="G9" s="322"/>
    </row>
    <row r="10" spans="1:21">
      <c r="A10" s="319"/>
      <c r="B10" s="3" t="s">
        <v>7</v>
      </c>
      <c r="C10" s="4" t="s">
        <v>8</v>
      </c>
      <c r="D10" s="3" t="s">
        <v>7</v>
      </c>
      <c r="E10" s="4" t="s">
        <v>8</v>
      </c>
      <c r="F10" s="3" t="s">
        <v>7</v>
      </c>
      <c r="G10" s="4" t="s">
        <v>8</v>
      </c>
    </row>
    <row r="11" spans="1:21">
      <c r="A11" s="5" t="s">
        <v>9</v>
      </c>
      <c r="B11" s="42">
        <v>827</v>
      </c>
      <c r="C11" s="43">
        <v>2075.77</v>
      </c>
      <c r="D11" s="42">
        <v>295</v>
      </c>
      <c r="E11" s="44">
        <v>740.45</v>
      </c>
      <c r="F11" s="6">
        <f t="shared" ref="F11:G13" si="0">SUM(B11,D11)</f>
        <v>1122</v>
      </c>
      <c r="G11" s="7">
        <f t="shared" si="0"/>
        <v>2816.2200000000003</v>
      </c>
    </row>
    <row r="12" spans="1:21">
      <c r="A12" s="14" t="s">
        <v>18</v>
      </c>
      <c r="B12" s="9">
        <v>50</v>
      </c>
      <c r="C12" s="10">
        <f>C13/B13*B12</f>
        <v>195.00000000000003</v>
      </c>
      <c r="D12" s="9">
        <v>60</v>
      </c>
      <c r="E12" s="45">
        <f>E13/D13*D12</f>
        <v>234</v>
      </c>
      <c r="F12" s="15">
        <f t="shared" si="0"/>
        <v>110</v>
      </c>
      <c r="G12" s="16">
        <f t="shared" si="0"/>
        <v>429</v>
      </c>
    </row>
    <row r="13" spans="1:21">
      <c r="A13" s="20" t="s">
        <v>21</v>
      </c>
      <c r="B13" s="9">
        <v>67</v>
      </c>
      <c r="C13" s="10">
        <v>261.3</v>
      </c>
      <c r="D13" s="9">
        <v>45</v>
      </c>
      <c r="E13" s="45">
        <v>175.5</v>
      </c>
      <c r="F13" s="46">
        <f t="shared" si="0"/>
        <v>112</v>
      </c>
      <c r="G13" s="47">
        <f t="shared" si="0"/>
        <v>436.8</v>
      </c>
    </row>
    <row r="14" spans="1:21">
      <c r="A14" s="25" t="s">
        <v>35</v>
      </c>
      <c r="B14" s="26">
        <f t="shared" ref="B14:G14" si="1">SUM(B11:B13)</f>
        <v>944</v>
      </c>
      <c r="C14" s="27">
        <f t="shared" si="1"/>
        <v>2532.0700000000002</v>
      </c>
      <c r="D14" s="26">
        <f t="shared" si="1"/>
        <v>400</v>
      </c>
      <c r="E14" s="27">
        <f t="shared" si="1"/>
        <v>1149.95</v>
      </c>
      <c r="F14" s="48">
        <f t="shared" si="1"/>
        <v>1344</v>
      </c>
      <c r="G14" s="49">
        <f t="shared" si="1"/>
        <v>3682.0200000000004</v>
      </c>
    </row>
    <row r="15" spans="1:21" ht="19.5" customHeight="1"/>
    <row r="16" spans="1:21">
      <c r="A16" s="1" t="s">
        <v>2</v>
      </c>
    </row>
    <row r="17" spans="1:7">
      <c r="A17" s="1" t="s">
        <v>36</v>
      </c>
    </row>
    <row r="18" spans="1:7">
      <c r="A18" s="1" t="s">
        <v>37</v>
      </c>
    </row>
    <row r="19" spans="1:7" ht="33" customHeight="1">
      <c r="A19" s="319" t="s">
        <v>5</v>
      </c>
      <c r="B19" s="322" t="s">
        <v>32</v>
      </c>
      <c r="C19" s="322"/>
      <c r="D19" s="322" t="s">
        <v>33</v>
      </c>
      <c r="E19" s="322"/>
      <c r="F19" s="322" t="s">
        <v>34</v>
      </c>
      <c r="G19" s="322"/>
    </row>
    <row r="20" spans="1:7">
      <c r="A20" s="319"/>
      <c r="B20" s="3" t="s">
        <v>7</v>
      </c>
      <c r="C20" s="4" t="s">
        <v>8</v>
      </c>
      <c r="D20" s="3" t="s">
        <v>7</v>
      </c>
      <c r="E20" s="4" t="s">
        <v>8</v>
      </c>
      <c r="F20" s="3" t="s">
        <v>7</v>
      </c>
      <c r="G20" s="4" t="s">
        <v>8</v>
      </c>
    </row>
    <row r="21" spans="1:7">
      <c r="A21" s="5" t="s">
        <v>9</v>
      </c>
      <c r="B21" s="42">
        <v>100</v>
      </c>
      <c r="C21" s="43">
        <v>105</v>
      </c>
      <c r="D21" s="42">
        <v>0</v>
      </c>
      <c r="E21" s="44">
        <v>0</v>
      </c>
      <c r="F21" s="6">
        <f t="shared" ref="F21:G23" si="2">SUM(B21,D21)</f>
        <v>100</v>
      </c>
      <c r="G21" s="7">
        <f t="shared" si="2"/>
        <v>105</v>
      </c>
    </row>
    <row r="22" spans="1:7">
      <c r="A22" s="14" t="s">
        <v>18</v>
      </c>
      <c r="B22" s="9">
        <v>3</v>
      </c>
      <c r="C22" s="10">
        <f>C23/B23*B22</f>
        <v>4.5</v>
      </c>
      <c r="D22" s="9">
        <v>5</v>
      </c>
      <c r="E22" s="45">
        <v>7.5</v>
      </c>
      <c r="F22" s="15">
        <f t="shared" si="2"/>
        <v>8</v>
      </c>
      <c r="G22" s="16">
        <f t="shared" si="2"/>
        <v>12</v>
      </c>
    </row>
    <row r="23" spans="1:7">
      <c r="A23" s="20" t="s">
        <v>21</v>
      </c>
      <c r="B23" s="9">
        <v>14</v>
      </c>
      <c r="C23" s="10">
        <v>21</v>
      </c>
      <c r="D23" s="9">
        <v>5</v>
      </c>
      <c r="E23" s="45">
        <v>7.5</v>
      </c>
      <c r="F23" s="46">
        <f t="shared" si="2"/>
        <v>19</v>
      </c>
      <c r="G23" s="47">
        <f t="shared" si="2"/>
        <v>28.5</v>
      </c>
    </row>
    <row r="24" spans="1:7">
      <c r="A24" s="25" t="s">
        <v>38</v>
      </c>
      <c r="B24" s="26">
        <f t="shared" ref="B24:G24" si="3">SUM(B21:B23)</f>
        <v>117</v>
      </c>
      <c r="C24" s="27">
        <f t="shared" si="3"/>
        <v>130.5</v>
      </c>
      <c r="D24" s="26">
        <f t="shared" si="3"/>
        <v>10</v>
      </c>
      <c r="E24" s="27">
        <f t="shared" si="3"/>
        <v>15</v>
      </c>
      <c r="F24" s="48">
        <f t="shared" si="3"/>
        <v>127</v>
      </c>
      <c r="G24" s="49">
        <f t="shared" si="3"/>
        <v>145.5</v>
      </c>
    </row>
    <row r="25" spans="1:7" ht="19.5" customHeight="1"/>
    <row r="26" spans="1:7">
      <c r="A26" s="1" t="s">
        <v>2</v>
      </c>
    </row>
    <row r="27" spans="1:7">
      <c r="A27" s="1" t="s">
        <v>39</v>
      </c>
    </row>
    <row r="28" spans="1:7" ht="31.5" customHeight="1">
      <c r="A28" s="319" t="s">
        <v>5</v>
      </c>
      <c r="B28" s="322" t="s">
        <v>32</v>
      </c>
      <c r="C28" s="322"/>
      <c r="D28" s="322" t="s">
        <v>33</v>
      </c>
      <c r="E28" s="322"/>
      <c r="F28" s="322" t="s">
        <v>34</v>
      </c>
      <c r="G28" s="322"/>
    </row>
    <row r="29" spans="1:7">
      <c r="A29" s="319"/>
      <c r="B29" s="3" t="s">
        <v>7</v>
      </c>
      <c r="C29" s="4" t="s">
        <v>8</v>
      </c>
      <c r="D29" s="3" t="s">
        <v>7</v>
      </c>
      <c r="E29" s="4" t="s">
        <v>8</v>
      </c>
      <c r="F29" s="50" t="s">
        <v>7</v>
      </c>
      <c r="G29" s="51" t="s">
        <v>8</v>
      </c>
    </row>
    <row r="30" spans="1:7">
      <c r="A30" s="30" t="s">
        <v>35</v>
      </c>
      <c r="B30" s="31">
        <f>B14</f>
        <v>944</v>
      </c>
      <c r="C30" s="32">
        <f>C14</f>
        <v>2532.0700000000002</v>
      </c>
      <c r="D30" s="31">
        <f>D14</f>
        <v>400</v>
      </c>
      <c r="E30" s="32">
        <f>E14</f>
        <v>1149.95</v>
      </c>
      <c r="F30" s="52">
        <f>B30+D30</f>
        <v>1344</v>
      </c>
      <c r="G30" s="53">
        <f>C30+E30</f>
        <v>3682.0200000000004</v>
      </c>
    </row>
    <row r="31" spans="1:7">
      <c r="A31" s="33" t="s">
        <v>38</v>
      </c>
      <c r="B31" s="34">
        <f>B24</f>
        <v>117</v>
      </c>
      <c r="C31" s="35">
        <f>C24</f>
        <v>130.5</v>
      </c>
      <c r="D31" s="34">
        <f>D24</f>
        <v>10</v>
      </c>
      <c r="E31" s="35">
        <f>E24</f>
        <v>15</v>
      </c>
      <c r="F31" s="11">
        <f>B31+D31</f>
        <v>127</v>
      </c>
      <c r="G31" s="12">
        <f>C31+E31</f>
        <v>145.5</v>
      </c>
    </row>
    <row r="32" spans="1:7">
      <c r="A32" s="25" t="s">
        <v>40</v>
      </c>
      <c r="B32" s="26">
        <f t="shared" ref="B32:G32" si="4">SUM(B30:B31)</f>
        <v>1061</v>
      </c>
      <c r="C32" s="27">
        <f t="shared" si="4"/>
        <v>2662.57</v>
      </c>
      <c r="D32" s="26">
        <f t="shared" si="4"/>
        <v>410</v>
      </c>
      <c r="E32" s="27">
        <f t="shared" si="4"/>
        <v>1164.95</v>
      </c>
      <c r="F32" s="26">
        <f t="shared" si="4"/>
        <v>1471</v>
      </c>
      <c r="G32" s="27">
        <f t="shared" si="4"/>
        <v>3827.5200000000004</v>
      </c>
    </row>
  </sheetData>
  <mergeCells count="14">
    <mergeCell ref="A28:A29"/>
    <mergeCell ref="B28:C28"/>
    <mergeCell ref="D28:E28"/>
    <mergeCell ref="F28:G28"/>
    <mergeCell ref="F9:G9"/>
    <mergeCell ref="A19:A20"/>
    <mergeCell ref="B19:C19"/>
    <mergeCell ref="D19:E19"/>
    <mergeCell ref="F19:G19"/>
    <mergeCell ref="B1:E2"/>
    <mergeCell ref="B3:E4"/>
    <mergeCell ref="A9:A10"/>
    <mergeCell ref="B9:C9"/>
    <mergeCell ref="D9:E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CD5B5"/>
  </sheetPr>
  <dimension ref="A1:U26"/>
  <sheetViews>
    <sheetView zoomScale="85" zoomScaleNormal="85" workbookViewId="0">
      <selection activeCell="F23" sqref="F23"/>
    </sheetView>
  </sheetViews>
  <sheetFormatPr defaultRowHeight="15"/>
  <cols>
    <col min="1" max="1" width="29.42578125" customWidth="1"/>
    <col min="2" max="7" width="17.7109375" customWidth="1"/>
    <col min="8" max="8" width="10.7109375" customWidth="1"/>
    <col min="9" max="9" width="13" customWidth="1"/>
    <col min="10" max="10" width="10.7109375" customWidth="1"/>
    <col min="11" max="11" width="13" customWidth="1"/>
    <col min="12" max="12" width="10.7109375" customWidth="1"/>
    <col min="13" max="13" width="13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15" customHeight="1">
      <c r="B1" s="317" t="s">
        <v>0</v>
      </c>
      <c r="C1" s="317"/>
      <c r="D1" s="317"/>
      <c r="E1" s="317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15" customHeight="1">
      <c r="B2" s="317"/>
      <c r="C2" s="317"/>
      <c r="D2" s="317"/>
      <c r="E2" s="317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B3" s="318" t="s">
        <v>29</v>
      </c>
      <c r="C3" s="318"/>
      <c r="D3" s="318"/>
      <c r="E3" s="318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B4" s="318"/>
      <c r="C4" s="318"/>
      <c r="D4" s="318"/>
      <c r="E4" s="318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5" spans="1:21" ht="15" customHeight="1"/>
    <row r="6" spans="1:21">
      <c r="A6" s="1" t="s">
        <v>2</v>
      </c>
    </row>
    <row r="7" spans="1:21">
      <c r="A7" s="1" t="s">
        <v>41</v>
      </c>
    </row>
    <row r="8" spans="1:21">
      <c r="A8" s="1" t="s">
        <v>42</v>
      </c>
    </row>
    <row r="9" spans="1:21" ht="30" customHeight="1">
      <c r="A9" s="319" t="s">
        <v>5</v>
      </c>
      <c r="B9" s="322" t="s">
        <v>32</v>
      </c>
      <c r="C9" s="322"/>
      <c r="D9" s="322" t="s">
        <v>33</v>
      </c>
      <c r="E9" s="322"/>
      <c r="F9" s="322" t="s">
        <v>34</v>
      </c>
      <c r="G9" s="322"/>
    </row>
    <row r="10" spans="1:21">
      <c r="A10" s="319"/>
      <c r="B10" s="3" t="s">
        <v>7</v>
      </c>
      <c r="C10" s="4" t="s">
        <v>8</v>
      </c>
      <c r="D10" s="3" t="s">
        <v>7</v>
      </c>
      <c r="E10" s="4" t="s">
        <v>8</v>
      </c>
      <c r="F10" s="3" t="s">
        <v>7</v>
      </c>
      <c r="G10" s="4" t="s">
        <v>8</v>
      </c>
    </row>
    <row r="11" spans="1:21">
      <c r="A11" s="5" t="s">
        <v>9</v>
      </c>
      <c r="B11" s="42">
        <v>0</v>
      </c>
      <c r="C11" s="43">
        <v>0</v>
      </c>
      <c r="D11" s="42">
        <v>0</v>
      </c>
      <c r="E11" s="44">
        <v>0</v>
      </c>
      <c r="F11" s="6">
        <f t="shared" ref="F11:G13" si="0">SUM(B11,D11)</f>
        <v>0</v>
      </c>
      <c r="G11" s="7">
        <f t="shared" si="0"/>
        <v>0</v>
      </c>
    </row>
    <row r="12" spans="1:21">
      <c r="A12" s="14" t="s">
        <v>18</v>
      </c>
      <c r="B12" s="9">
        <v>0</v>
      </c>
      <c r="C12" s="10">
        <v>0</v>
      </c>
      <c r="D12" s="9">
        <v>0</v>
      </c>
      <c r="E12" s="45">
        <v>0</v>
      </c>
      <c r="F12" s="15">
        <f t="shared" si="0"/>
        <v>0</v>
      </c>
      <c r="G12" s="16">
        <f t="shared" si="0"/>
        <v>0</v>
      </c>
    </row>
    <row r="13" spans="1:21">
      <c r="A13" s="20" t="s">
        <v>21</v>
      </c>
      <c r="B13" s="9">
        <v>0</v>
      </c>
      <c r="C13" s="10">
        <v>0</v>
      </c>
      <c r="D13" s="9">
        <v>0</v>
      </c>
      <c r="E13" s="45">
        <v>0</v>
      </c>
      <c r="F13" s="46">
        <f t="shared" si="0"/>
        <v>0</v>
      </c>
      <c r="G13" s="47">
        <f t="shared" si="0"/>
        <v>0</v>
      </c>
    </row>
    <row r="14" spans="1:21">
      <c r="A14" s="25" t="s">
        <v>43</v>
      </c>
      <c r="B14" s="26">
        <f t="shared" ref="B14:G14" si="1">SUM(B11:B13)</f>
        <v>0</v>
      </c>
      <c r="C14" s="27">
        <f t="shared" si="1"/>
        <v>0</v>
      </c>
      <c r="D14" s="26">
        <f t="shared" si="1"/>
        <v>0</v>
      </c>
      <c r="E14" s="27">
        <f t="shared" si="1"/>
        <v>0</v>
      </c>
      <c r="F14" s="48">
        <f t="shared" si="1"/>
        <v>0</v>
      </c>
      <c r="G14" s="49">
        <f t="shared" si="1"/>
        <v>0</v>
      </c>
    </row>
    <row r="15" spans="1:21" ht="6" customHeight="1"/>
    <row r="16" spans="1:21" ht="14.25" customHeight="1"/>
    <row r="17" spans="1:7">
      <c r="A17" s="1" t="s">
        <v>2</v>
      </c>
    </row>
    <row r="18" spans="1:7">
      <c r="A18" s="1" t="s">
        <v>44</v>
      </c>
    </row>
    <row r="19" spans="1:7">
      <c r="A19" s="1" t="s">
        <v>45</v>
      </c>
    </row>
    <row r="20" spans="1:7" ht="30.75" customHeight="1">
      <c r="A20" s="319" t="s">
        <v>5</v>
      </c>
      <c r="B20" s="322" t="s">
        <v>32</v>
      </c>
      <c r="C20" s="322"/>
      <c r="D20" s="322" t="s">
        <v>33</v>
      </c>
      <c r="E20" s="322"/>
      <c r="F20" s="322" t="s">
        <v>34</v>
      </c>
      <c r="G20" s="322"/>
    </row>
    <row r="21" spans="1:7">
      <c r="A21" s="319"/>
      <c r="B21" s="3" t="s">
        <v>7</v>
      </c>
      <c r="C21" s="4" t="s">
        <v>8</v>
      </c>
      <c r="D21" s="3" t="s">
        <v>7</v>
      </c>
      <c r="E21" s="4" t="s">
        <v>8</v>
      </c>
      <c r="F21" s="3" t="s">
        <v>7</v>
      </c>
      <c r="G21" s="4" t="s">
        <v>8</v>
      </c>
    </row>
    <row r="22" spans="1:7">
      <c r="A22" s="5" t="s">
        <v>9</v>
      </c>
      <c r="B22" s="42">
        <v>0</v>
      </c>
      <c r="C22" s="43">
        <v>0</v>
      </c>
      <c r="D22" s="42">
        <v>0</v>
      </c>
      <c r="E22" s="44">
        <v>0</v>
      </c>
      <c r="F22" s="6">
        <f t="shared" ref="F22:G24" si="2">SUM(B22,D22)</f>
        <v>0</v>
      </c>
      <c r="G22" s="7">
        <f t="shared" si="2"/>
        <v>0</v>
      </c>
    </row>
    <row r="23" spans="1:7">
      <c r="A23" s="14" t="s">
        <v>18</v>
      </c>
      <c r="B23" s="9">
        <v>182</v>
      </c>
      <c r="C23" s="10">
        <v>1683.5</v>
      </c>
      <c r="D23" s="9">
        <v>248</v>
      </c>
      <c r="E23" s="45">
        <v>2294</v>
      </c>
      <c r="F23" s="15">
        <f t="shared" si="2"/>
        <v>430</v>
      </c>
      <c r="G23" s="16">
        <f t="shared" si="2"/>
        <v>3977.5</v>
      </c>
    </row>
    <row r="24" spans="1:7">
      <c r="A24" s="20" t="s">
        <v>21</v>
      </c>
      <c r="B24" s="9">
        <v>0</v>
      </c>
      <c r="C24" s="10">
        <v>0</v>
      </c>
      <c r="D24" s="9">
        <v>0</v>
      </c>
      <c r="E24" s="45">
        <v>0</v>
      </c>
      <c r="F24" s="46">
        <f t="shared" si="2"/>
        <v>0</v>
      </c>
      <c r="G24" s="47">
        <f t="shared" si="2"/>
        <v>0</v>
      </c>
    </row>
    <row r="25" spans="1:7">
      <c r="A25" s="25" t="s">
        <v>46</v>
      </c>
      <c r="B25" s="26">
        <f t="shared" ref="B25:G25" si="3">SUM(B22:B24)</f>
        <v>182</v>
      </c>
      <c r="C25" s="27">
        <f t="shared" si="3"/>
        <v>1683.5</v>
      </c>
      <c r="D25" s="26">
        <f t="shared" si="3"/>
        <v>248</v>
      </c>
      <c r="E25" s="27">
        <f t="shared" si="3"/>
        <v>2294</v>
      </c>
      <c r="F25" s="48">
        <f t="shared" si="3"/>
        <v>430</v>
      </c>
      <c r="G25" s="49">
        <f t="shared" si="3"/>
        <v>3977.5</v>
      </c>
    </row>
    <row r="26" spans="1:7" ht="4.5" customHeight="1"/>
  </sheetData>
  <mergeCells count="10">
    <mergeCell ref="F9:G9"/>
    <mergeCell ref="A20:A21"/>
    <mergeCell ref="B20:C20"/>
    <mergeCell ref="D20:E20"/>
    <mergeCell ref="F20:G20"/>
    <mergeCell ref="B1:E2"/>
    <mergeCell ref="B3:E4"/>
    <mergeCell ref="A9:A10"/>
    <mergeCell ref="B9:C9"/>
    <mergeCell ref="D9:E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AG51"/>
  <sheetViews>
    <sheetView topLeftCell="F4" zoomScale="85" zoomScaleNormal="85" workbookViewId="0">
      <selection activeCell="Y25" sqref="Y25"/>
    </sheetView>
  </sheetViews>
  <sheetFormatPr defaultRowHeight="15"/>
  <cols>
    <col min="1" max="1" width="28.42578125" customWidth="1"/>
    <col min="2" max="27" width="13.7109375" customWidth="1"/>
    <col min="28" max="28" width="10.7109375" customWidth="1"/>
    <col min="29" max="29" width="13" customWidth="1"/>
    <col min="30" max="30" width="10.7109375" customWidth="1"/>
    <col min="31" max="31" width="13" customWidth="1"/>
    <col min="32" max="32" width="10.7109375" customWidth="1"/>
    <col min="33" max="33" width="13" customWidth="1"/>
    <col min="34" max="34" width="10.7109375" customWidth="1"/>
    <col min="35" max="35" width="13" customWidth="1"/>
    <col min="36" max="36" width="10.7109375" customWidth="1"/>
    <col min="37" max="37" width="13" customWidth="1"/>
    <col min="38" max="1025" width="9.140625" customWidth="1"/>
  </cols>
  <sheetData>
    <row r="1" spans="1:33" ht="15" customHeight="1">
      <c r="B1" s="317" t="s">
        <v>0</v>
      </c>
      <c r="C1" s="317"/>
      <c r="D1" s="317"/>
      <c r="E1" s="317"/>
      <c r="F1" s="317"/>
      <c r="G1" s="317"/>
      <c r="H1" s="317"/>
      <c r="I1" s="54"/>
      <c r="J1" s="38"/>
      <c r="K1" s="54"/>
      <c r="L1" s="38"/>
      <c r="M1" s="54"/>
      <c r="N1" s="38"/>
      <c r="O1" s="54"/>
      <c r="P1" s="38"/>
      <c r="Q1" s="54"/>
      <c r="R1" s="38"/>
      <c r="S1" s="54"/>
      <c r="T1" s="38"/>
      <c r="U1" s="54"/>
      <c r="V1" s="38"/>
      <c r="W1" s="54"/>
      <c r="X1" s="38"/>
      <c r="Y1" s="54"/>
      <c r="Z1" s="38"/>
      <c r="AA1" s="54"/>
      <c r="AB1" s="38"/>
      <c r="AC1" s="38"/>
      <c r="AD1" s="38"/>
      <c r="AE1" s="38"/>
      <c r="AF1" s="38"/>
      <c r="AG1" s="38"/>
    </row>
    <row r="2" spans="1:33" ht="15" customHeight="1">
      <c r="B2" s="317"/>
      <c r="C2" s="317"/>
      <c r="D2" s="317"/>
      <c r="E2" s="317"/>
      <c r="F2" s="317"/>
      <c r="G2" s="317"/>
      <c r="H2" s="317"/>
      <c r="I2" s="54"/>
      <c r="J2" s="38"/>
      <c r="K2" s="54"/>
      <c r="L2" s="38"/>
      <c r="M2" s="54"/>
      <c r="N2" s="38"/>
      <c r="O2" s="54"/>
      <c r="P2" s="38"/>
      <c r="Q2" s="54"/>
      <c r="R2" s="38"/>
      <c r="S2" s="54"/>
      <c r="T2" s="38"/>
      <c r="U2" s="54"/>
      <c r="V2" s="38"/>
      <c r="W2" s="54"/>
      <c r="X2" s="38"/>
      <c r="Y2" s="54"/>
      <c r="Z2" s="38"/>
      <c r="AA2" s="54"/>
      <c r="AB2" s="38"/>
      <c r="AC2" s="38"/>
      <c r="AD2" s="38"/>
      <c r="AE2" s="38"/>
      <c r="AF2" s="38"/>
      <c r="AG2" s="38"/>
    </row>
    <row r="3" spans="1:33">
      <c r="B3" s="318" t="s">
        <v>47</v>
      </c>
      <c r="C3" s="318"/>
      <c r="D3" s="318"/>
      <c r="E3" s="318"/>
      <c r="F3" s="318"/>
      <c r="G3" s="318"/>
      <c r="H3" s="318"/>
      <c r="I3" s="55"/>
      <c r="J3" s="39"/>
      <c r="K3" s="55"/>
      <c r="L3" s="39"/>
      <c r="M3" s="55"/>
      <c r="N3" s="39"/>
      <c r="O3" s="55"/>
      <c r="P3" s="39"/>
      <c r="Q3" s="55"/>
      <c r="R3" s="39"/>
      <c r="S3" s="55"/>
      <c r="T3" s="39"/>
      <c r="U3" s="55"/>
      <c r="V3" s="39"/>
      <c r="W3" s="55"/>
      <c r="X3" s="39"/>
      <c r="Y3" s="55"/>
      <c r="Z3" s="39"/>
      <c r="AA3" s="55"/>
      <c r="AB3" s="39"/>
      <c r="AC3" s="39"/>
      <c r="AD3" s="39"/>
      <c r="AE3" s="39"/>
      <c r="AF3" s="39"/>
      <c r="AG3" s="39"/>
    </row>
    <row r="4" spans="1:33">
      <c r="B4" s="318"/>
      <c r="C4" s="318"/>
      <c r="D4" s="318"/>
      <c r="E4" s="318"/>
      <c r="F4" s="318"/>
      <c r="G4" s="318"/>
      <c r="H4" s="318"/>
      <c r="I4" s="55"/>
      <c r="J4" s="39"/>
      <c r="K4" s="55"/>
      <c r="L4" s="39"/>
      <c r="M4" s="55"/>
      <c r="N4" s="39"/>
      <c r="O4" s="55"/>
      <c r="P4" s="39"/>
      <c r="Q4" s="55"/>
      <c r="R4" s="39"/>
      <c r="S4" s="55"/>
      <c r="T4" s="39"/>
      <c r="U4" s="55"/>
      <c r="V4" s="39"/>
      <c r="W4" s="55"/>
      <c r="X4" s="39"/>
      <c r="Y4" s="55"/>
      <c r="Z4" s="39"/>
      <c r="AA4" s="55"/>
      <c r="AB4" s="39"/>
      <c r="AC4" s="39"/>
      <c r="AD4" s="39"/>
      <c r="AE4" s="39"/>
      <c r="AF4" s="39"/>
      <c r="AG4" s="39"/>
    </row>
    <row r="5" spans="1:33" ht="15.75" customHeight="1"/>
    <row r="6" spans="1:33">
      <c r="A6" s="1" t="s">
        <v>2</v>
      </c>
    </row>
    <row r="7" spans="1:33">
      <c r="A7" s="1" t="s">
        <v>48</v>
      </c>
    </row>
    <row r="8" spans="1:33">
      <c r="A8" s="1" t="s">
        <v>49</v>
      </c>
    </row>
    <row r="9" spans="1:33" ht="30.75" customHeight="1">
      <c r="A9" s="319" t="s">
        <v>5</v>
      </c>
      <c r="B9" s="323">
        <v>43831</v>
      </c>
      <c r="C9" s="323"/>
      <c r="D9" s="57">
        <v>43862</v>
      </c>
      <c r="E9" s="57"/>
      <c r="F9" s="57">
        <v>43891</v>
      </c>
      <c r="G9" s="57"/>
      <c r="H9" s="57">
        <v>43922</v>
      </c>
      <c r="I9" s="57"/>
      <c r="J9" s="323">
        <v>43952</v>
      </c>
      <c r="K9" s="323"/>
      <c r="L9" s="323">
        <v>43983</v>
      </c>
      <c r="M9" s="323"/>
      <c r="N9" s="323">
        <v>44013</v>
      </c>
      <c r="O9" s="323"/>
      <c r="P9" s="323">
        <v>44044</v>
      </c>
      <c r="Q9" s="323"/>
      <c r="R9" s="323">
        <v>44075</v>
      </c>
      <c r="S9" s="323"/>
      <c r="T9" s="323">
        <v>44105</v>
      </c>
      <c r="U9" s="323"/>
      <c r="V9" s="323">
        <v>44136</v>
      </c>
      <c r="W9" s="323"/>
      <c r="X9" s="323">
        <v>44166</v>
      </c>
      <c r="Y9" s="323"/>
      <c r="Z9" s="324" t="s">
        <v>50</v>
      </c>
      <c r="AA9" s="324"/>
    </row>
    <row r="10" spans="1:33" s="41" customFormat="1" ht="45">
      <c r="A10" s="319"/>
      <c r="B10" s="58" t="s">
        <v>51</v>
      </c>
      <c r="C10" s="58" t="s">
        <v>52</v>
      </c>
      <c r="D10" s="58" t="s">
        <v>51</v>
      </c>
      <c r="E10" s="58" t="s">
        <v>52</v>
      </c>
      <c r="F10" s="58" t="s">
        <v>51</v>
      </c>
      <c r="G10" s="58" t="s">
        <v>52</v>
      </c>
      <c r="H10" s="58" t="s">
        <v>51</v>
      </c>
      <c r="I10" s="58" t="s">
        <v>52</v>
      </c>
      <c r="J10" s="58" t="s">
        <v>51</v>
      </c>
      <c r="K10" s="58" t="s">
        <v>52</v>
      </c>
      <c r="L10" s="58" t="s">
        <v>51</v>
      </c>
      <c r="M10" s="58" t="s">
        <v>52</v>
      </c>
      <c r="N10" s="58" t="s">
        <v>51</v>
      </c>
      <c r="O10" s="58" t="s">
        <v>52</v>
      </c>
      <c r="P10" s="58" t="s">
        <v>51</v>
      </c>
      <c r="Q10" s="58" t="s">
        <v>52</v>
      </c>
      <c r="R10" s="58" t="s">
        <v>51</v>
      </c>
      <c r="S10" s="58" t="s">
        <v>52</v>
      </c>
      <c r="T10" s="58" t="s">
        <v>51</v>
      </c>
      <c r="U10" s="58" t="s">
        <v>52</v>
      </c>
      <c r="V10" s="58" t="s">
        <v>51</v>
      </c>
      <c r="W10" s="58" t="s">
        <v>52</v>
      </c>
      <c r="X10" s="58" t="s">
        <v>51</v>
      </c>
      <c r="Y10" s="58" t="s">
        <v>52</v>
      </c>
      <c r="Z10" s="58" t="s">
        <v>51</v>
      </c>
      <c r="AA10" s="58" t="s">
        <v>52</v>
      </c>
    </row>
    <row r="11" spans="1:33" s="1" customFormat="1">
      <c r="A11" s="5" t="s">
        <v>9</v>
      </c>
      <c r="B11" s="6">
        <f t="shared" ref="B11:AA11" si="0">SUM(B12:B19)</f>
        <v>4</v>
      </c>
      <c r="C11" s="59">
        <f t="shared" si="0"/>
        <v>1004.22</v>
      </c>
      <c r="D11" s="6">
        <f t="shared" si="0"/>
        <v>6</v>
      </c>
      <c r="E11" s="59">
        <f t="shared" si="0"/>
        <v>994.56000000000006</v>
      </c>
      <c r="F11" s="6">
        <f t="shared" si="0"/>
        <v>3</v>
      </c>
      <c r="G11" s="59">
        <f t="shared" si="0"/>
        <v>603.73</v>
      </c>
      <c r="H11" s="6">
        <f t="shared" si="0"/>
        <v>0</v>
      </c>
      <c r="I11" s="59">
        <f t="shared" si="0"/>
        <v>0</v>
      </c>
      <c r="J11" s="6">
        <f t="shared" si="0"/>
        <v>0</v>
      </c>
      <c r="K11" s="59">
        <f t="shared" si="0"/>
        <v>0</v>
      </c>
      <c r="L11" s="6">
        <f t="shared" si="0"/>
        <v>2</v>
      </c>
      <c r="M11" s="59">
        <f t="shared" si="0"/>
        <v>355.85</v>
      </c>
      <c r="N11" s="6">
        <f t="shared" si="0"/>
        <v>5</v>
      </c>
      <c r="O11" s="59">
        <f t="shared" si="0"/>
        <v>1109.6500000000001</v>
      </c>
      <c r="P11" s="6">
        <f t="shared" si="0"/>
        <v>1</v>
      </c>
      <c r="Q11" s="59">
        <f t="shared" si="0"/>
        <v>102.89</v>
      </c>
      <c r="R11" s="6">
        <f t="shared" si="0"/>
        <v>1</v>
      </c>
      <c r="S11" s="59">
        <f t="shared" si="0"/>
        <v>252.96</v>
      </c>
      <c r="T11" s="6">
        <f t="shared" si="0"/>
        <v>0</v>
      </c>
      <c r="U11" s="59">
        <f t="shared" si="0"/>
        <v>0</v>
      </c>
      <c r="V11" s="6">
        <f t="shared" si="0"/>
        <v>2</v>
      </c>
      <c r="W11" s="59">
        <f t="shared" si="0"/>
        <v>503.38</v>
      </c>
      <c r="X11" s="6">
        <f t="shared" si="0"/>
        <v>3</v>
      </c>
      <c r="Y11" s="59">
        <f t="shared" si="0"/>
        <v>364.78</v>
      </c>
      <c r="Z11" s="6">
        <f t="shared" si="0"/>
        <v>27</v>
      </c>
      <c r="AA11" s="59">
        <f t="shared" si="0"/>
        <v>5292.02</v>
      </c>
    </row>
    <row r="12" spans="1:33">
      <c r="A12" s="8" t="s">
        <v>10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60"/>
      <c r="Y12" s="21"/>
      <c r="Z12" s="61">
        <f t="shared" ref="Z12:AA19" si="1">B12+D12+F12+H12+J12+L12+N12+P12+R12+T12+V12+X12</f>
        <v>0</v>
      </c>
      <c r="AA12" s="62">
        <f t="shared" si="1"/>
        <v>0</v>
      </c>
    </row>
    <row r="13" spans="1:33">
      <c r="A13" s="8" t="s">
        <v>11</v>
      </c>
      <c r="B13" s="21">
        <v>1</v>
      </c>
      <c r="C13" s="21">
        <v>252.96</v>
      </c>
      <c r="D13" s="21"/>
      <c r="E13" s="21"/>
      <c r="F13" s="21">
        <v>2</v>
      </c>
      <c r="G13" s="21">
        <v>500.84</v>
      </c>
      <c r="H13" s="21"/>
      <c r="I13" s="21"/>
      <c r="J13" s="21"/>
      <c r="K13" s="21"/>
      <c r="L13" s="21">
        <v>1</v>
      </c>
      <c r="M13" s="21">
        <v>252.96</v>
      </c>
      <c r="N13" s="21">
        <v>2</v>
      </c>
      <c r="O13" s="21">
        <v>355.85</v>
      </c>
      <c r="P13" s="21"/>
      <c r="Q13" s="21"/>
      <c r="R13" s="21">
        <v>1</v>
      </c>
      <c r="S13" s="21">
        <v>252.96</v>
      </c>
      <c r="T13" s="21"/>
      <c r="U13" s="21"/>
      <c r="V13" s="21">
        <v>1</v>
      </c>
      <c r="W13" s="21">
        <v>252.96</v>
      </c>
      <c r="X13" s="60"/>
      <c r="Y13" s="21"/>
      <c r="Z13" s="61">
        <f t="shared" si="1"/>
        <v>8</v>
      </c>
      <c r="AA13" s="62">
        <f t="shared" si="1"/>
        <v>1868.5300000000002</v>
      </c>
    </row>
    <row r="14" spans="1:33">
      <c r="A14" s="8" t="s">
        <v>12</v>
      </c>
      <c r="B14" s="21">
        <v>1</v>
      </c>
      <c r="C14" s="21">
        <v>250.42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60">
        <v>1</v>
      </c>
      <c r="Y14" s="21">
        <v>57.18</v>
      </c>
      <c r="Z14" s="61">
        <f t="shared" si="1"/>
        <v>2</v>
      </c>
      <c r="AA14" s="62">
        <f t="shared" si="1"/>
        <v>307.59999999999997</v>
      </c>
    </row>
    <row r="15" spans="1:33">
      <c r="A15" s="8" t="s">
        <v>13</v>
      </c>
      <c r="B15" s="21"/>
      <c r="C15" s="21"/>
      <c r="D15" s="21">
        <v>2</v>
      </c>
      <c r="E15" s="21">
        <v>137.88999999999999</v>
      </c>
      <c r="F15" s="21"/>
      <c r="G15" s="21"/>
      <c r="H15" s="21"/>
      <c r="I15" s="21"/>
      <c r="J15" s="21"/>
      <c r="K15" s="21"/>
      <c r="L15" s="21"/>
      <c r="M15" s="21"/>
      <c r="N15" s="21">
        <v>1</v>
      </c>
      <c r="O15" s="21">
        <v>250.42</v>
      </c>
      <c r="P15" s="21">
        <v>1</v>
      </c>
      <c r="Q15" s="21">
        <v>102.89</v>
      </c>
      <c r="R15" s="21"/>
      <c r="S15" s="21"/>
      <c r="T15" s="21"/>
      <c r="U15" s="21"/>
      <c r="V15" s="21"/>
      <c r="W15" s="21"/>
      <c r="X15" s="60"/>
      <c r="Y15" s="21"/>
      <c r="Z15" s="61">
        <f t="shared" si="1"/>
        <v>4</v>
      </c>
      <c r="AA15" s="62">
        <f t="shared" si="1"/>
        <v>491.19999999999993</v>
      </c>
    </row>
    <row r="16" spans="1:33">
      <c r="A16" s="8" t="s">
        <v>14</v>
      </c>
      <c r="B16" s="21">
        <v>2</v>
      </c>
      <c r="C16" s="21">
        <v>500.84</v>
      </c>
      <c r="D16" s="21">
        <v>2</v>
      </c>
      <c r="E16" s="21">
        <v>500.84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>
        <v>1</v>
      </c>
      <c r="W16" s="21">
        <v>250.42</v>
      </c>
      <c r="X16" s="60"/>
      <c r="Y16" s="21"/>
      <c r="Z16" s="61">
        <f t="shared" si="1"/>
        <v>5</v>
      </c>
      <c r="AA16" s="62">
        <f t="shared" si="1"/>
        <v>1252.0999999999999</v>
      </c>
    </row>
    <row r="17" spans="1:27">
      <c r="A17" s="8" t="s">
        <v>15</v>
      </c>
      <c r="B17" s="21"/>
      <c r="C17" s="21"/>
      <c r="D17" s="21">
        <v>1</v>
      </c>
      <c r="E17" s="21">
        <v>252.94</v>
      </c>
      <c r="F17" s="21"/>
      <c r="G17" s="21"/>
      <c r="H17" s="21"/>
      <c r="I17" s="21"/>
      <c r="J17" s="21"/>
      <c r="K17" s="21"/>
      <c r="L17" s="21"/>
      <c r="M17" s="21"/>
      <c r="N17" s="21">
        <v>1</v>
      </c>
      <c r="O17" s="21">
        <v>252.96</v>
      </c>
      <c r="P17" s="21"/>
      <c r="Q17" s="21"/>
      <c r="R17" s="21"/>
      <c r="S17" s="21"/>
      <c r="T17" s="21"/>
      <c r="U17" s="21"/>
      <c r="V17" s="21"/>
      <c r="W17" s="21"/>
      <c r="X17" s="60">
        <v>1</v>
      </c>
      <c r="Y17" s="21">
        <v>57.18</v>
      </c>
      <c r="Z17" s="61">
        <f t="shared" si="1"/>
        <v>3</v>
      </c>
      <c r="AA17" s="62">
        <f t="shared" si="1"/>
        <v>563.07999999999993</v>
      </c>
    </row>
    <row r="18" spans="1:27">
      <c r="A18" s="8" t="s">
        <v>16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>
        <v>1</v>
      </c>
      <c r="O18" s="21">
        <v>250.42</v>
      </c>
      <c r="P18" s="21"/>
      <c r="Q18" s="21"/>
      <c r="R18" s="21"/>
      <c r="S18" s="21"/>
      <c r="T18" s="21"/>
      <c r="U18" s="21"/>
      <c r="V18" s="21"/>
      <c r="W18" s="21"/>
      <c r="X18" s="60">
        <v>1</v>
      </c>
      <c r="Y18" s="21">
        <v>250.42</v>
      </c>
      <c r="Z18" s="61">
        <f t="shared" si="1"/>
        <v>2</v>
      </c>
      <c r="AA18" s="62">
        <f t="shared" si="1"/>
        <v>500.84</v>
      </c>
    </row>
    <row r="19" spans="1:27">
      <c r="A19" s="8" t="s">
        <v>17</v>
      </c>
      <c r="B19" s="21"/>
      <c r="C19" s="21"/>
      <c r="D19" s="21">
        <v>1</v>
      </c>
      <c r="E19" s="21">
        <v>102.89</v>
      </c>
      <c r="F19" s="21">
        <v>1</v>
      </c>
      <c r="G19" s="21">
        <v>102.89</v>
      </c>
      <c r="H19" s="21"/>
      <c r="I19" s="21"/>
      <c r="J19" s="21"/>
      <c r="K19" s="21"/>
      <c r="L19" s="21">
        <v>1</v>
      </c>
      <c r="M19" s="21">
        <v>102.89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60"/>
      <c r="Y19" s="21"/>
      <c r="Z19" s="61">
        <f t="shared" si="1"/>
        <v>3</v>
      </c>
      <c r="AA19" s="62">
        <f t="shared" si="1"/>
        <v>308.67</v>
      </c>
    </row>
    <row r="20" spans="1:27" s="1" customFormat="1">
      <c r="A20" s="14" t="s">
        <v>18</v>
      </c>
      <c r="B20" s="15">
        <f t="shared" ref="B20:AA20" si="2">SUM(B21:B22)</f>
        <v>0</v>
      </c>
      <c r="C20" s="63">
        <f t="shared" si="2"/>
        <v>0</v>
      </c>
      <c r="D20" s="15">
        <f t="shared" si="2"/>
        <v>0</v>
      </c>
      <c r="E20" s="63">
        <f t="shared" si="2"/>
        <v>0</v>
      </c>
      <c r="F20" s="15">
        <f t="shared" si="2"/>
        <v>0</v>
      </c>
      <c r="G20" s="63">
        <f t="shared" si="2"/>
        <v>0</v>
      </c>
      <c r="H20" s="15">
        <f t="shared" si="2"/>
        <v>0</v>
      </c>
      <c r="I20" s="63">
        <f t="shared" si="2"/>
        <v>0</v>
      </c>
      <c r="J20" s="15">
        <f t="shared" si="2"/>
        <v>0</v>
      </c>
      <c r="K20" s="63">
        <f t="shared" si="2"/>
        <v>0</v>
      </c>
      <c r="L20" s="15">
        <f t="shared" si="2"/>
        <v>0</v>
      </c>
      <c r="M20" s="63">
        <f t="shared" si="2"/>
        <v>0</v>
      </c>
      <c r="N20" s="15">
        <f t="shared" si="2"/>
        <v>0</v>
      </c>
      <c r="O20" s="63">
        <f t="shared" si="2"/>
        <v>0</v>
      </c>
      <c r="P20" s="15">
        <f t="shared" si="2"/>
        <v>0</v>
      </c>
      <c r="Q20" s="63">
        <f t="shared" si="2"/>
        <v>0</v>
      </c>
      <c r="R20" s="15">
        <f t="shared" si="2"/>
        <v>0</v>
      </c>
      <c r="S20" s="63">
        <f t="shared" si="2"/>
        <v>0</v>
      </c>
      <c r="T20" s="15">
        <f t="shared" si="2"/>
        <v>0</v>
      </c>
      <c r="U20" s="63">
        <f t="shared" si="2"/>
        <v>0</v>
      </c>
      <c r="V20" s="15">
        <f t="shared" si="2"/>
        <v>0</v>
      </c>
      <c r="W20" s="63">
        <f t="shared" si="2"/>
        <v>0</v>
      </c>
      <c r="X20" s="15">
        <f t="shared" si="2"/>
        <v>0</v>
      </c>
      <c r="Y20" s="63">
        <f t="shared" si="2"/>
        <v>0</v>
      </c>
      <c r="Z20" s="15">
        <f t="shared" si="2"/>
        <v>0</v>
      </c>
      <c r="AA20" s="63">
        <f t="shared" si="2"/>
        <v>0</v>
      </c>
    </row>
    <row r="21" spans="1:27">
      <c r="A21" s="17" t="s">
        <v>19</v>
      </c>
      <c r="B21" s="9"/>
      <c r="C21" s="64"/>
      <c r="D21" s="9"/>
      <c r="E21" s="64"/>
      <c r="F21" s="9"/>
      <c r="G21" s="64"/>
      <c r="H21" s="9"/>
      <c r="I21" s="64"/>
      <c r="J21" s="9"/>
      <c r="K21" s="64"/>
      <c r="L21" s="9"/>
      <c r="M21" s="64"/>
      <c r="N21" s="9"/>
      <c r="O21" s="64"/>
      <c r="P21" s="9"/>
      <c r="Q21" s="64"/>
      <c r="R21" s="9"/>
      <c r="S21" s="64"/>
      <c r="T21" s="9"/>
      <c r="U21" s="64"/>
      <c r="V21" s="9"/>
      <c r="W21" s="64"/>
      <c r="X21" s="65"/>
      <c r="Y21" s="64"/>
      <c r="Z21" s="61">
        <f>B21+D21+F21+H21+J21+L21+N21+P21+R21+T21+V21+X21</f>
        <v>0</v>
      </c>
      <c r="AA21" s="62">
        <f>C21+E21+G21+I21+K21+M21+O21+Q21+S21+U21+W21+Y21</f>
        <v>0</v>
      </c>
    </row>
    <row r="22" spans="1:27">
      <c r="A22" s="17" t="s">
        <v>20</v>
      </c>
      <c r="B22" s="9"/>
      <c r="C22" s="64"/>
      <c r="D22" s="9"/>
      <c r="E22" s="64"/>
      <c r="F22" s="9"/>
      <c r="G22" s="64"/>
      <c r="H22" s="9"/>
      <c r="I22" s="64"/>
      <c r="J22" s="9"/>
      <c r="K22" s="64"/>
      <c r="L22" s="9"/>
      <c r="M22" s="64"/>
      <c r="N22" s="9"/>
      <c r="O22" s="64"/>
      <c r="P22" s="9"/>
      <c r="Q22" s="64"/>
      <c r="R22" s="9"/>
      <c r="S22" s="64"/>
      <c r="T22" s="9"/>
      <c r="U22" s="64"/>
      <c r="V22" s="9"/>
      <c r="W22" s="64"/>
      <c r="X22" s="65"/>
      <c r="Y22" s="64"/>
      <c r="Z22" s="61">
        <f>B22+D22+F22+H22+J22+L22+N22+P22+R22+T22+V22+X22</f>
        <v>0</v>
      </c>
      <c r="AA22" s="62">
        <f>C22+E22+G22+I22+K22+M22+O22+Q22+S22+U22+W22+Y22</f>
        <v>0</v>
      </c>
    </row>
    <row r="23" spans="1:27" s="1" customFormat="1">
      <c r="A23" s="20" t="s">
        <v>21</v>
      </c>
      <c r="B23" s="15">
        <f t="shared" ref="B23:AA23" si="3">SUM(B24:B25)</f>
        <v>1</v>
      </c>
      <c r="C23" s="63">
        <f t="shared" si="3"/>
        <v>252.96</v>
      </c>
      <c r="D23" s="15">
        <f t="shared" si="3"/>
        <v>1</v>
      </c>
      <c r="E23" s="63">
        <f t="shared" si="3"/>
        <v>252.96</v>
      </c>
      <c r="F23" s="15">
        <f t="shared" si="3"/>
        <v>2</v>
      </c>
      <c r="G23" s="63">
        <f t="shared" si="3"/>
        <v>505.92</v>
      </c>
      <c r="H23" s="15">
        <f t="shared" si="3"/>
        <v>1</v>
      </c>
      <c r="I23" s="63">
        <f t="shared" si="3"/>
        <v>252.96</v>
      </c>
      <c r="J23" s="15">
        <f t="shared" si="3"/>
        <v>1</v>
      </c>
      <c r="K23" s="63">
        <f t="shared" si="3"/>
        <v>252.96</v>
      </c>
      <c r="L23" s="15">
        <f t="shared" si="3"/>
        <v>2</v>
      </c>
      <c r="M23" s="63">
        <f t="shared" si="3"/>
        <v>505.92</v>
      </c>
      <c r="N23" s="15">
        <f t="shared" si="3"/>
        <v>1</v>
      </c>
      <c r="O23" s="63">
        <f t="shared" si="3"/>
        <v>252.96</v>
      </c>
      <c r="P23" s="15">
        <f t="shared" si="3"/>
        <v>1</v>
      </c>
      <c r="Q23" s="63">
        <f t="shared" si="3"/>
        <v>252.96</v>
      </c>
      <c r="R23" s="15">
        <f t="shared" si="3"/>
        <v>2</v>
      </c>
      <c r="S23" s="63">
        <f t="shared" si="3"/>
        <v>505.92</v>
      </c>
      <c r="T23" s="15">
        <f t="shared" si="3"/>
        <v>1</v>
      </c>
      <c r="U23" s="63">
        <f t="shared" si="3"/>
        <v>252.96</v>
      </c>
      <c r="V23" s="15">
        <f t="shared" si="3"/>
        <v>2</v>
      </c>
      <c r="W23" s="63">
        <f t="shared" si="3"/>
        <v>505.92</v>
      </c>
      <c r="X23" s="15">
        <f t="shared" si="3"/>
        <v>0</v>
      </c>
      <c r="Y23" s="63">
        <f t="shared" si="3"/>
        <v>0</v>
      </c>
      <c r="Z23" s="15">
        <f t="shared" si="3"/>
        <v>15</v>
      </c>
      <c r="AA23" s="63">
        <f t="shared" si="3"/>
        <v>3794.4</v>
      </c>
    </row>
    <row r="24" spans="1:27">
      <c r="A24" s="17" t="s">
        <v>19</v>
      </c>
      <c r="B24" s="21">
        <v>1</v>
      </c>
      <c r="C24" s="21">
        <v>252.96</v>
      </c>
      <c r="D24" s="21"/>
      <c r="E24" s="21"/>
      <c r="F24" s="21">
        <v>1</v>
      </c>
      <c r="G24" s="21">
        <v>252.96</v>
      </c>
      <c r="H24" s="21">
        <v>1</v>
      </c>
      <c r="I24" s="21">
        <v>252.96</v>
      </c>
      <c r="J24" s="21"/>
      <c r="K24" s="21"/>
      <c r="L24" s="21">
        <v>2</v>
      </c>
      <c r="M24" s="21">
        <v>505.92</v>
      </c>
      <c r="N24" s="21"/>
      <c r="O24" s="21"/>
      <c r="P24" s="21">
        <v>1</v>
      </c>
      <c r="Q24" s="21">
        <v>252.96</v>
      </c>
      <c r="R24" s="21">
        <v>1</v>
      </c>
      <c r="S24" s="21">
        <v>252.96</v>
      </c>
      <c r="T24" s="21"/>
      <c r="U24" s="21"/>
      <c r="V24" s="21">
        <v>1</v>
      </c>
      <c r="W24" s="21">
        <v>252.96</v>
      </c>
      <c r="X24" s="60"/>
      <c r="Y24" s="64"/>
      <c r="Z24" s="61">
        <f>B24+D24+F24+H24+J24+L24+N24+P24+R24+T24+V24+X24</f>
        <v>8</v>
      </c>
      <c r="AA24" s="62">
        <f>C24+E24+G24+I24+K24+M24+O24+Q24+S24+U24+W24+Y24</f>
        <v>2023.68</v>
      </c>
    </row>
    <row r="25" spans="1:27">
      <c r="A25" s="23" t="s">
        <v>22</v>
      </c>
      <c r="B25" s="24"/>
      <c r="C25" s="21"/>
      <c r="D25" s="21">
        <v>1</v>
      </c>
      <c r="E25" s="21">
        <v>252.96</v>
      </c>
      <c r="F25" s="21">
        <v>1</v>
      </c>
      <c r="G25" s="21">
        <v>252.96</v>
      </c>
      <c r="H25" s="21"/>
      <c r="I25" s="21"/>
      <c r="J25" s="21">
        <v>1</v>
      </c>
      <c r="K25" s="21">
        <v>252.96</v>
      </c>
      <c r="L25" s="21"/>
      <c r="M25" s="21"/>
      <c r="N25" s="21">
        <v>1</v>
      </c>
      <c r="O25" s="21">
        <v>252.96</v>
      </c>
      <c r="P25" s="21"/>
      <c r="Q25" s="21"/>
      <c r="R25" s="21">
        <v>1</v>
      </c>
      <c r="S25" s="21">
        <v>252.96</v>
      </c>
      <c r="T25" s="21">
        <v>1</v>
      </c>
      <c r="U25" s="21">
        <v>252.96</v>
      </c>
      <c r="V25" s="21">
        <v>1</v>
      </c>
      <c r="W25" s="66">
        <v>252.96</v>
      </c>
      <c r="X25" s="60"/>
      <c r="Y25" s="67"/>
      <c r="Z25" s="61">
        <f>B25+D25+F25+H25+J25+L25+N25+P25+R25+T25+V25+X25</f>
        <v>7</v>
      </c>
      <c r="AA25" s="62">
        <f>C25+E25+G25+I25+K25+M25+O25+Q25+S25+U25+W25+Y25</f>
        <v>1770.72</v>
      </c>
    </row>
    <row r="26" spans="1:27" s="1" customFormat="1">
      <c r="A26" s="68" t="s">
        <v>53</v>
      </c>
      <c r="B26" s="26">
        <f t="shared" ref="B26:AA26" si="4">B11+B20+B23</f>
        <v>5</v>
      </c>
      <c r="C26" s="69">
        <f t="shared" si="4"/>
        <v>1257.18</v>
      </c>
      <c r="D26" s="26">
        <f t="shared" si="4"/>
        <v>7</v>
      </c>
      <c r="E26" s="69">
        <f t="shared" si="4"/>
        <v>1247.52</v>
      </c>
      <c r="F26" s="26">
        <f t="shared" si="4"/>
        <v>5</v>
      </c>
      <c r="G26" s="26">
        <f t="shared" si="4"/>
        <v>1109.6500000000001</v>
      </c>
      <c r="H26" s="26">
        <f t="shared" si="4"/>
        <v>1</v>
      </c>
      <c r="I26" s="26">
        <f t="shared" si="4"/>
        <v>252.96</v>
      </c>
      <c r="J26" s="26">
        <f t="shared" si="4"/>
        <v>1</v>
      </c>
      <c r="K26" s="26">
        <f t="shared" si="4"/>
        <v>252.96</v>
      </c>
      <c r="L26" s="26">
        <f t="shared" si="4"/>
        <v>4</v>
      </c>
      <c r="M26" s="26">
        <f t="shared" si="4"/>
        <v>861.77</v>
      </c>
      <c r="N26" s="26">
        <f t="shared" si="4"/>
        <v>6</v>
      </c>
      <c r="O26" s="26">
        <f t="shared" si="4"/>
        <v>1362.6100000000001</v>
      </c>
      <c r="P26" s="26">
        <f t="shared" si="4"/>
        <v>2</v>
      </c>
      <c r="Q26" s="26">
        <f t="shared" si="4"/>
        <v>355.85</v>
      </c>
      <c r="R26" s="26">
        <f t="shared" si="4"/>
        <v>3</v>
      </c>
      <c r="S26" s="26">
        <f t="shared" si="4"/>
        <v>758.88</v>
      </c>
      <c r="T26" s="26">
        <f t="shared" si="4"/>
        <v>1</v>
      </c>
      <c r="U26" s="26">
        <f t="shared" si="4"/>
        <v>252.96</v>
      </c>
      <c r="V26" s="26">
        <f t="shared" si="4"/>
        <v>4</v>
      </c>
      <c r="W26" s="26">
        <f t="shared" si="4"/>
        <v>1009.3</v>
      </c>
      <c r="X26" s="26">
        <f t="shared" si="4"/>
        <v>3</v>
      </c>
      <c r="Y26" s="26">
        <f t="shared" si="4"/>
        <v>364.78</v>
      </c>
      <c r="Z26" s="26">
        <f t="shared" si="4"/>
        <v>42</v>
      </c>
      <c r="AA26" s="26">
        <f t="shared" si="4"/>
        <v>9086.42</v>
      </c>
    </row>
    <row r="27" spans="1:27">
      <c r="P27" s="70"/>
      <c r="R27" s="70"/>
      <c r="T27" s="70"/>
    </row>
    <row r="28" spans="1:27">
      <c r="A28" s="1" t="s">
        <v>2</v>
      </c>
    </row>
    <row r="29" spans="1:27">
      <c r="A29" s="1" t="s">
        <v>54</v>
      </c>
    </row>
    <row r="30" spans="1:27" ht="30.75" customHeight="1">
      <c r="A30" s="71" t="s">
        <v>5</v>
      </c>
      <c r="B30" s="40" t="s">
        <v>55</v>
      </c>
      <c r="C30" s="72"/>
      <c r="E30" s="72"/>
      <c r="G30" s="72"/>
      <c r="I30" s="72"/>
      <c r="K30" s="72"/>
      <c r="M30" s="72"/>
      <c r="O30" s="72"/>
      <c r="Q30" s="72"/>
      <c r="S30" s="72"/>
      <c r="U30" s="72"/>
      <c r="W30" s="72"/>
      <c r="Y30" s="72"/>
      <c r="AA30" s="72"/>
    </row>
    <row r="31" spans="1:27">
      <c r="A31" s="5" t="s">
        <v>9</v>
      </c>
      <c r="B31" s="73">
        <f>SUM(B32:B39)</f>
        <v>0</v>
      </c>
      <c r="C31" s="74"/>
      <c r="E31" s="74"/>
      <c r="G31" s="74"/>
      <c r="I31" s="74"/>
      <c r="K31" s="74"/>
      <c r="M31" s="74"/>
      <c r="O31" s="74"/>
      <c r="Q31" s="74"/>
      <c r="S31" s="74"/>
      <c r="U31" s="74"/>
      <c r="W31" s="74"/>
      <c r="Y31" s="74"/>
      <c r="AA31" s="74"/>
    </row>
    <row r="32" spans="1:27">
      <c r="A32" s="8" t="s">
        <v>10</v>
      </c>
      <c r="B32" s="75"/>
      <c r="C32" s="76"/>
      <c r="E32" s="76"/>
      <c r="G32" s="76"/>
      <c r="I32" s="76"/>
      <c r="K32" s="76"/>
      <c r="M32" s="76"/>
      <c r="O32" s="76"/>
      <c r="Q32" s="76"/>
      <c r="S32" s="76"/>
      <c r="U32" s="76"/>
      <c r="W32" s="76"/>
      <c r="Y32" s="76"/>
      <c r="AA32" s="76"/>
    </row>
    <row r="33" spans="1:27">
      <c r="A33" s="8" t="s">
        <v>11</v>
      </c>
      <c r="B33" s="75"/>
      <c r="C33" s="76"/>
      <c r="E33" s="76"/>
      <c r="G33" s="76"/>
      <c r="I33" s="76"/>
      <c r="K33" s="76"/>
      <c r="M33" s="76"/>
      <c r="O33" s="76"/>
      <c r="Q33" s="76"/>
      <c r="S33" s="76"/>
      <c r="U33" s="76"/>
      <c r="W33" s="76"/>
      <c r="Y33" s="76"/>
      <c r="AA33" s="76"/>
    </row>
    <row r="34" spans="1:27">
      <c r="A34" s="8" t="s">
        <v>12</v>
      </c>
      <c r="B34" s="75"/>
      <c r="C34" s="76"/>
      <c r="E34" s="76"/>
      <c r="G34" s="76"/>
      <c r="I34" s="76"/>
      <c r="K34" s="76"/>
      <c r="M34" s="76"/>
      <c r="O34" s="76"/>
      <c r="Q34" s="76"/>
      <c r="S34" s="76"/>
      <c r="U34" s="76"/>
      <c r="W34" s="76"/>
      <c r="Y34" s="76"/>
      <c r="AA34" s="76"/>
    </row>
    <row r="35" spans="1:27">
      <c r="A35" s="8" t="s">
        <v>13</v>
      </c>
      <c r="B35" s="75"/>
      <c r="C35" s="76"/>
      <c r="E35" s="76"/>
      <c r="G35" s="76"/>
      <c r="I35" s="76"/>
      <c r="K35" s="76"/>
      <c r="M35" s="76"/>
      <c r="O35" s="76"/>
      <c r="Q35" s="76"/>
      <c r="S35" s="76"/>
      <c r="U35" s="76"/>
      <c r="W35" s="76"/>
      <c r="Y35" s="76"/>
      <c r="AA35" s="76"/>
    </row>
    <row r="36" spans="1:27">
      <c r="A36" s="8" t="s">
        <v>14</v>
      </c>
      <c r="B36" s="75"/>
      <c r="C36" s="76"/>
      <c r="E36" s="76"/>
      <c r="G36" s="76"/>
      <c r="I36" s="76"/>
      <c r="K36" s="76"/>
      <c r="M36" s="76"/>
      <c r="O36" s="76"/>
      <c r="Q36" s="76"/>
      <c r="S36" s="76"/>
      <c r="U36" s="76"/>
      <c r="W36" s="76"/>
      <c r="Y36" s="76"/>
      <c r="AA36" s="76"/>
    </row>
    <row r="37" spans="1:27">
      <c r="A37" s="8" t="s">
        <v>15</v>
      </c>
      <c r="B37" s="75"/>
      <c r="C37" s="76"/>
      <c r="E37" s="76"/>
      <c r="G37" s="76"/>
      <c r="I37" s="76"/>
      <c r="K37" s="76"/>
      <c r="M37" s="76"/>
      <c r="O37" s="76"/>
      <c r="Q37" s="76"/>
      <c r="S37" s="76"/>
      <c r="U37" s="76"/>
      <c r="W37" s="76"/>
      <c r="Y37" s="76"/>
      <c r="AA37" s="76"/>
    </row>
    <row r="38" spans="1:27">
      <c r="A38" s="8" t="s">
        <v>16</v>
      </c>
      <c r="B38" s="75"/>
      <c r="C38" s="76"/>
      <c r="E38" s="76"/>
      <c r="G38" s="76"/>
      <c r="I38" s="76"/>
      <c r="K38" s="76"/>
      <c r="M38" s="76"/>
      <c r="O38" s="76"/>
      <c r="Q38" s="76"/>
      <c r="S38" s="76"/>
      <c r="U38" s="76"/>
      <c r="W38" s="76"/>
      <c r="Y38" s="76"/>
      <c r="AA38" s="76"/>
    </row>
    <row r="39" spans="1:27">
      <c r="A39" s="8" t="s">
        <v>17</v>
      </c>
      <c r="B39" s="75"/>
      <c r="C39" s="76"/>
      <c r="E39" s="76"/>
      <c r="G39" s="76"/>
      <c r="I39" s="76"/>
      <c r="K39" s="76"/>
      <c r="M39" s="76"/>
      <c r="O39" s="76"/>
      <c r="Q39" s="76"/>
      <c r="S39" s="76"/>
      <c r="U39" s="76"/>
      <c r="W39" s="76"/>
      <c r="Y39" s="76"/>
      <c r="AA39" s="76"/>
    </row>
    <row r="40" spans="1:27">
      <c r="A40" s="14" t="s">
        <v>18</v>
      </c>
      <c r="B40" s="61">
        <f>SUM(B41:B42)</f>
        <v>0</v>
      </c>
      <c r="C40" s="74"/>
      <c r="E40" s="74"/>
      <c r="G40" s="74"/>
      <c r="I40" s="74"/>
      <c r="K40" s="74"/>
      <c r="M40" s="74"/>
      <c r="O40" s="74"/>
      <c r="Q40" s="74"/>
      <c r="S40" s="74"/>
      <c r="U40" s="74"/>
      <c r="W40" s="74"/>
      <c r="Y40" s="74"/>
      <c r="AA40" s="74"/>
    </row>
    <row r="41" spans="1:27">
      <c r="A41" s="17" t="s">
        <v>19</v>
      </c>
      <c r="B41" s="75"/>
      <c r="C41" s="76"/>
      <c r="E41" s="76"/>
      <c r="G41" s="76"/>
      <c r="I41" s="76"/>
      <c r="K41" s="76"/>
      <c r="M41" s="76"/>
      <c r="O41" s="76"/>
      <c r="Q41" s="76"/>
      <c r="S41" s="76"/>
      <c r="U41" s="76"/>
      <c r="W41" s="76"/>
      <c r="Y41" s="76"/>
      <c r="AA41" s="76"/>
    </row>
    <row r="42" spans="1:27">
      <c r="A42" s="17" t="s">
        <v>20</v>
      </c>
      <c r="B42" s="75"/>
      <c r="C42" s="76"/>
      <c r="E42" s="76"/>
      <c r="G42" s="76"/>
      <c r="I42" s="76"/>
      <c r="K42" s="76"/>
      <c r="M42" s="76"/>
      <c r="O42" s="76"/>
      <c r="Q42" s="76"/>
      <c r="S42" s="76"/>
      <c r="U42" s="76"/>
      <c r="W42" s="76"/>
      <c r="Y42" s="76"/>
      <c r="AA42" s="76"/>
    </row>
    <row r="43" spans="1:27">
      <c r="A43" s="20" t="s">
        <v>21</v>
      </c>
      <c r="B43" s="61">
        <f>SUM(B44:B45)</f>
        <v>0</v>
      </c>
      <c r="C43" s="74"/>
      <c r="E43" s="74"/>
      <c r="G43" s="74"/>
      <c r="I43" s="74"/>
      <c r="K43" s="74"/>
      <c r="M43" s="74"/>
      <c r="O43" s="74"/>
      <c r="Q43" s="74"/>
      <c r="S43" s="74"/>
      <c r="U43" s="74"/>
      <c r="W43" s="74"/>
      <c r="Y43" s="74"/>
      <c r="AA43" s="74"/>
    </row>
    <row r="44" spans="1:27">
      <c r="A44" s="17" t="s">
        <v>19</v>
      </c>
      <c r="B44" s="75"/>
      <c r="C44" s="76"/>
      <c r="E44" s="76"/>
      <c r="G44" s="76"/>
      <c r="I44" s="76"/>
      <c r="K44" s="76"/>
      <c r="M44" s="76"/>
      <c r="O44" s="76"/>
      <c r="Q44" s="76"/>
      <c r="S44" s="76"/>
      <c r="U44" s="76"/>
      <c r="W44" s="76"/>
      <c r="Y44" s="76"/>
      <c r="AA44" s="76"/>
    </row>
    <row r="45" spans="1:27">
      <c r="A45" s="23" t="s">
        <v>22</v>
      </c>
      <c r="B45" s="77"/>
      <c r="C45" s="76"/>
      <c r="E45" s="76"/>
      <c r="G45" s="76"/>
      <c r="I45" s="76"/>
      <c r="K45" s="76"/>
      <c r="M45" s="76"/>
      <c r="O45" s="76"/>
      <c r="Q45" s="76"/>
      <c r="S45" s="76"/>
      <c r="U45" s="76"/>
      <c r="W45" s="76"/>
      <c r="Y45" s="76"/>
      <c r="AA45" s="76"/>
    </row>
    <row r="46" spans="1:27">
      <c r="A46" s="68" t="s">
        <v>53</v>
      </c>
      <c r="B46" s="78">
        <f>B31+B40+B43</f>
        <v>0</v>
      </c>
      <c r="C46" s="74"/>
      <c r="E46" s="74"/>
      <c r="G46" s="74"/>
      <c r="I46" s="74"/>
      <c r="K46" s="74"/>
      <c r="M46" s="74"/>
      <c r="O46" s="74"/>
      <c r="Q46" s="74"/>
      <c r="S46" s="74"/>
      <c r="U46" s="74"/>
      <c r="W46" s="74"/>
      <c r="Y46" s="74"/>
      <c r="AA46" s="74"/>
    </row>
    <row r="47" spans="1:27">
      <c r="C47" s="70"/>
      <c r="E47" s="70"/>
      <c r="G47" s="70"/>
      <c r="I47" s="70"/>
      <c r="K47" s="70"/>
      <c r="M47" s="70"/>
      <c r="O47" s="70"/>
      <c r="Q47" s="70"/>
      <c r="S47" s="70"/>
      <c r="U47" s="70"/>
      <c r="W47" s="70"/>
      <c r="Y47" s="70"/>
      <c r="AA47" s="70"/>
    </row>
    <row r="48" spans="1:27">
      <c r="A48" s="1" t="s">
        <v>2</v>
      </c>
      <c r="C48" s="70"/>
      <c r="E48" s="70"/>
      <c r="G48" s="70"/>
      <c r="I48" s="70"/>
      <c r="K48" s="70"/>
      <c r="M48" s="70"/>
      <c r="O48" s="70"/>
      <c r="Q48" s="70"/>
      <c r="S48" s="70"/>
      <c r="U48" s="70"/>
      <c r="W48" s="70"/>
      <c r="Y48" s="70"/>
      <c r="AA48" s="70"/>
    </row>
    <row r="49" spans="1:27">
      <c r="A49" s="1" t="s">
        <v>56</v>
      </c>
      <c r="C49" s="70"/>
      <c r="E49" s="70"/>
      <c r="G49" s="70"/>
      <c r="I49" s="70"/>
      <c r="K49" s="70"/>
      <c r="M49" s="70"/>
      <c r="O49" s="70"/>
      <c r="Q49" s="70"/>
      <c r="S49" s="70"/>
      <c r="U49" s="70"/>
      <c r="W49" s="70"/>
      <c r="Y49" s="70"/>
      <c r="AA49" s="70"/>
    </row>
    <row r="50" spans="1:27">
      <c r="A50" s="1" t="s">
        <v>57</v>
      </c>
    </row>
    <row r="51" spans="1:27">
      <c r="A51" s="1" t="s">
        <v>58</v>
      </c>
    </row>
  </sheetData>
  <mergeCells count="13">
    <mergeCell ref="V9:W9"/>
    <mergeCell ref="X9:Y9"/>
    <mergeCell ref="Z9:AA9"/>
    <mergeCell ref="L9:M9"/>
    <mergeCell ref="N9:O9"/>
    <mergeCell ref="P9:Q9"/>
    <mergeCell ref="R9:S9"/>
    <mergeCell ref="T9:U9"/>
    <mergeCell ref="B1:H2"/>
    <mergeCell ref="B3:H4"/>
    <mergeCell ref="A9:A10"/>
    <mergeCell ref="B9:C9"/>
    <mergeCell ref="J9:K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Z59"/>
  <sheetViews>
    <sheetView topLeftCell="A14" zoomScale="85" zoomScaleNormal="85" workbookViewId="0">
      <selection activeCell="E58" sqref="E58"/>
    </sheetView>
  </sheetViews>
  <sheetFormatPr defaultRowHeight="15"/>
  <cols>
    <col min="1" max="1" width="29.42578125" customWidth="1"/>
    <col min="2" max="2" width="16.5703125" customWidth="1"/>
    <col min="3" max="3" width="16" customWidth="1"/>
    <col min="4" max="15" width="18.7109375" customWidth="1"/>
    <col min="16" max="16" width="20.140625" customWidth="1"/>
    <col min="17" max="31" width="13.85546875" customWidth="1"/>
    <col min="32" max="1025" width="9.140625" customWidth="1"/>
  </cols>
  <sheetData>
    <row r="1" spans="1:26" ht="15" customHeight="1">
      <c r="B1" s="317" t="s">
        <v>0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5" customHeight="1"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>
      <c r="B3" s="318" t="s">
        <v>59</v>
      </c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6.75" customHeight="1"/>
    <row r="6" spans="1:26">
      <c r="A6" s="1" t="s">
        <v>2</v>
      </c>
    </row>
    <row r="7" spans="1:26">
      <c r="A7" s="1" t="s">
        <v>60</v>
      </c>
    </row>
    <row r="8" spans="1:26">
      <c r="A8" s="1" t="s">
        <v>61</v>
      </c>
    </row>
    <row r="9" spans="1:26">
      <c r="A9" s="1" t="s">
        <v>62</v>
      </c>
    </row>
    <row r="10" spans="1:26">
      <c r="A10" s="1" t="s">
        <v>63</v>
      </c>
    </row>
    <row r="11" spans="1:26" ht="35.25" customHeight="1">
      <c r="A11" s="325" t="s">
        <v>5</v>
      </c>
      <c r="B11" s="325"/>
      <c r="C11" s="325"/>
      <c r="D11" s="57">
        <v>43831</v>
      </c>
      <c r="E11" s="57">
        <v>43862</v>
      </c>
      <c r="F11" s="57">
        <v>43891</v>
      </c>
      <c r="G11" s="57">
        <v>43922</v>
      </c>
      <c r="H11" s="57">
        <v>43952</v>
      </c>
      <c r="I11" s="57">
        <v>43983</v>
      </c>
      <c r="J11" s="57">
        <v>44013</v>
      </c>
      <c r="K11" s="57">
        <v>44044</v>
      </c>
      <c r="L11" s="57">
        <v>44075</v>
      </c>
      <c r="M11" s="57">
        <v>44105</v>
      </c>
      <c r="N11" s="57">
        <v>44136</v>
      </c>
      <c r="O11" s="57">
        <v>44166</v>
      </c>
      <c r="P11" s="80" t="s">
        <v>50</v>
      </c>
    </row>
    <row r="12" spans="1:26" ht="15" customHeight="1">
      <c r="A12" s="326" t="s">
        <v>64</v>
      </c>
      <c r="B12" s="327" t="s">
        <v>65</v>
      </c>
      <c r="C12" s="81" t="s">
        <v>66</v>
      </c>
      <c r="D12" s="82">
        <v>26406</v>
      </c>
      <c r="E12" s="82">
        <v>29743</v>
      </c>
      <c r="F12" s="82">
        <v>23739</v>
      </c>
      <c r="G12" s="82">
        <v>18179</v>
      </c>
      <c r="H12" s="82">
        <v>18944</v>
      </c>
      <c r="I12" s="82">
        <v>19430</v>
      </c>
      <c r="J12" s="82">
        <v>18016</v>
      </c>
      <c r="K12" s="82">
        <v>20723</v>
      </c>
      <c r="L12" s="82">
        <v>22988</v>
      </c>
      <c r="M12" s="82">
        <v>28383</v>
      </c>
      <c r="N12" s="82">
        <v>24850</v>
      </c>
      <c r="O12" s="82">
        <v>24150</v>
      </c>
      <c r="P12" s="73">
        <f t="shared" ref="P12:P29" si="0">SUM(D12:O12)</f>
        <v>275551</v>
      </c>
    </row>
    <row r="13" spans="1:26">
      <c r="A13" s="326"/>
      <c r="B13" s="327"/>
      <c r="C13" s="83" t="s">
        <v>67</v>
      </c>
      <c r="D13" s="84">
        <v>1362</v>
      </c>
      <c r="E13" s="84">
        <v>1601</v>
      </c>
      <c r="F13" s="84">
        <v>1462</v>
      </c>
      <c r="G13" s="84">
        <v>1356</v>
      </c>
      <c r="H13" s="84">
        <v>1217</v>
      </c>
      <c r="I13" s="84">
        <v>1028</v>
      </c>
      <c r="J13" s="84">
        <v>1374</v>
      </c>
      <c r="K13" s="84">
        <v>1877</v>
      </c>
      <c r="L13" s="84">
        <v>1431</v>
      </c>
      <c r="M13" s="84">
        <v>1427</v>
      </c>
      <c r="N13" s="84">
        <v>1050</v>
      </c>
      <c r="O13" s="84">
        <v>1050</v>
      </c>
      <c r="P13" s="61">
        <f t="shared" si="0"/>
        <v>16235</v>
      </c>
    </row>
    <row r="14" spans="1:26">
      <c r="A14" s="326"/>
      <c r="B14" s="327"/>
      <c r="C14" s="83" t="s">
        <v>68</v>
      </c>
      <c r="D14" s="84">
        <f t="shared" ref="D14:O14" si="1">D12+D13</f>
        <v>27768</v>
      </c>
      <c r="E14" s="84">
        <f t="shared" si="1"/>
        <v>31344</v>
      </c>
      <c r="F14" s="84">
        <f t="shared" si="1"/>
        <v>25201</v>
      </c>
      <c r="G14" s="84">
        <f t="shared" si="1"/>
        <v>19535</v>
      </c>
      <c r="H14" s="84">
        <f t="shared" si="1"/>
        <v>20161</v>
      </c>
      <c r="I14" s="84">
        <f t="shared" si="1"/>
        <v>20458</v>
      </c>
      <c r="J14" s="84">
        <f t="shared" si="1"/>
        <v>19390</v>
      </c>
      <c r="K14" s="84">
        <f t="shared" si="1"/>
        <v>22600</v>
      </c>
      <c r="L14" s="84">
        <f t="shared" si="1"/>
        <v>24419</v>
      </c>
      <c r="M14" s="84">
        <f t="shared" si="1"/>
        <v>29810</v>
      </c>
      <c r="N14" s="84">
        <f t="shared" si="1"/>
        <v>25900</v>
      </c>
      <c r="O14" s="84">
        <f t="shared" si="1"/>
        <v>25200</v>
      </c>
      <c r="P14" s="61">
        <f t="shared" si="0"/>
        <v>291786</v>
      </c>
    </row>
    <row r="15" spans="1:26">
      <c r="A15" s="326"/>
      <c r="B15" s="328" t="s">
        <v>8</v>
      </c>
      <c r="C15" s="83" t="s">
        <v>66</v>
      </c>
      <c r="D15" s="85">
        <v>10403.049999999999</v>
      </c>
      <c r="E15" s="85">
        <v>11821.67</v>
      </c>
      <c r="F15" s="85">
        <v>9588.25</v>
      </c>
      <c r="G15" s="85">
        <v>7385.08</v>
      </c>
      <c r="H15" s="85">
        <v>7676.31</v>
      </c>
      <c r="I15" s="85">
        <v>7654.75</v>
      </c>
      <c r="J15" s="85">
        <v>6955.88</v>
      </c>
      <c r="K15" s="85">
        <v>8048.05</v>
      </c>
      <c r="L15" s="85">
        <v>8927.69</v>
      </c>
      <c r="M15" s="85">
        <v>10932.35</v>
      </c>
      <c r="N15" s="85">
        <v>9544.81</v>
      </c>
      <c r="O15" s="85">
        <v>9189.5499999999993</v>
      </c>
      <c r="P15" s="86">
        <f t="shared" si="0"/>
        <v>108127.44</v>
      </c>
    </row>
    <row r="16" spans="1:26">
      <c r="A16" s="326"/>
      <c r="B16" s="328"/>
      <c r="C16" s="83" t="s">
        <v>67</v>
      </c>
      <c r="D16" s="85">
        <v>4527.91</v>
      </c>
      <c r="E16" s="85">
        <v>5369.67</v>
      </c>
      <c r="F16" s="85">
        <v>4982.95</v>
      </c>
      <c r="G16" s="85">
        <v>4648.4399999999996</v>
      </c>
      <c r="H16" s="85">
        <v>4161.3500000000004</v>
      </c>
      <c r="I16" s="85">
        <v>3417.54</v>
      </c>
      <c r="J16" s="85">
        <v>4172.8599999999997</v>
      </c>
      <c r="K16" s="85">
        <v>5624.4</v>
      </c>
      <c r="L16" s="85">
        <v>4287.97</v>
      </c>
      <c r="M16" s="85">
        <v>4240.8599999999997</v>
      </c>
      <c r="N16" s="85">
        <v>3111.75</v>
      </c>
      <c r="O16" s="85">
        <v>3082.76</v>
      </c>
      <c r="P16" s="86">
        <f t="shared" si="0"/>
        <v>51628.460000000006</v>
      </c>
    </row>
    <row r="17" spans="1:16">
      <c r="A17" s="326"/>
      <c r="B17" s="328"/>
      <c r="C17" s="87" t="s">
        <v>69</v>
      </c>
      <c r="D17" s="88">
        <v>22804.93</v>
      </c>
      <c r="E17" s="88">
        <v>24682.19</v>
      </c>
      <c r="F17" s="88">
        <v>22101.11</v>
      </c>
      <c r="G17" s="88">
        <v>19603.13</v>
      </c>
      <c r="H17" s="88">
        <v>19393.97</v>
      </c>
      <c r="I17" s="88">
        <v>18423.27</v>
      </c>
      <c r="J17" s="88">
        <v>19857.75</v>
      </c>
      <c r="K17" s="88">
        <v>22852.720000000001</v>
      </c>
      <c r="L17" s="88">
        <v>22402.49</v>
      </c>
      <c r="M17" s="88">
        <v>24289.56</v>
      </c>
      <c r="N17" s="88">
        <v>21737.45</v>
      </c>
      <c r="O17" s="88">
        <v>23282.799999999999</v>
      </c>
      <c r="P17" s="89">
        <f t="shared" si="0"/>
        <v>261431.37</v>
      </c>
    </row>
    <row r="18" spans="1:16" ht="15" customHeight="1">
      <c r="A18" s="326" t="s">
        <v>70</v>
      </c>
      <c r="B18" s="327" t="s">
        <v>65</v>
      </c>
      <c r="C18" s="81" t="s">
        <v>66</v>
      </c>
      <c r="D18" s="82">
        <v>15022</v>
      </c>
      <c r="E18" s="82">
        <v>19716</v>
      </c>
      <c r="F18" s="82">
        <v>16153</v>
      </c>
      <c r="G18" s="82">
        <v>10260</v>
      </c>
      <c r="H18" s="82">
        <v>11277</v>
      </c>
      <c r="I18" s="82">
        <v>11813</v>
      </c>
      <c r="J18" s="82">
        <v>11849</v>
      </c>
      <c r="K18" s="82">
        <v>14443</v>
      </c>
      <c r="L18" s="82">
        <v>15546</v>
      </c>
      <c r="M18" s="82">
        <v>18555</v>
      </c>
      <c r="N18" s="82">
        <v>17640</v>
      </c>
      <c r="O18" s="82">
        <v>15120</v>
      </c>
      <c r="P18" s="73">
        <f t="shared" si="0"/>
        <v>177394</v>
      </c>
    </row>
    <row r="19" spans="1:16">
      <c r="A19" s="326"/>
      <c r="B19" s="327"/>
      <c r="C19" s="83" t="s">
        <v>67</v>
      </c>
      <c r="D19" s="84">
        <v>763</v>
      </c>
      <c r="E19" s="84">
        <v>885</v>
      </c>
      <c r="F19" s="84">
        <v>795</v>
      </c>
      <c r="G19" s="84">
        <v>703</v>
      </c>
      <c r="H19" s="84">
        <v>756</v>
      </c>
      <c r="I19" s="84">
        <v>709</v>
      </c>
      <c r="J19" s="84">
        <v>779</v>
      </c>
      <c r="K19" s="84">
        <v>783</v>
      </c>
      <c r="L19" s="84">
        <v>876</v>
      </c>
      <c r="M19" s="84">
        <v>907</v>
      </c>
      <c r="N19" s="84">
        <v>840</v>
      </c>
      <c r="O19" s="84">
        <v>630</v>
      </c>
      <c r="P19" s="61">
        <f t="shared" si="0"/>
        <v>9426</v>
      </c>
    </row>
    <row r="20" spans="1:16">
      <c r="A20" s="326"/>
      <c r="B20" s="327"/>
      <c r="C20" s="83" t="s">
        <v>68</v>
      </c>
      <c r="D20" s="84">
        <f t="shared" ref="D20:O20" si="2">D18+D19</f>
        <v>15785</v>
      </c>
      <c r="E20" s="84">
        <f t="shared" si="2"/>
        <v>20601</v>
      </c>
      <c r="F20" s="84">
        <f t="shared" si="2"/>
        <v>16948</v>
      </c>
      <c r="G20" s="84">
        <f t="shared" si="2"/>
        <v>10963</v>
      </c>
      <c r="H20" s="84">
        <f t="shared" si="2"/>
        <v>12033</v>
      </c>
      <c r="I20" s="84">
        <f t="shared" si="2"/>
        <v>12522</v>
      </c>
      <c r="J20" s="84">
        <f t="shared" si="2"/>
        <v>12628</v>
      </c>
      <c r="K20" s="84">
        <f t="shared" si="2"/>
        <v>15226</v>
      </c>
      <c r="L20" s="84">
        <f t="shared" si="2"/>
        <v>16422</v>
      </c>
      <c r="M20" s="84">
        <f t="shared" si="2"/>
        <v>19462</v>
      </c>
      <c r="N20" s="84">
        <f t="shared" si="2"/>
        <v>18480</v>
      </c>
      <c r="O20" s="84">
        <f t="shared" si="2"/>
        <v>15750</v>
      </c>
      <c r="P20" s="61">
        <f t="shared" si="0"/>
        <v>186820</v>
      </c>
    </row>
    <row r="21" spans="1:16">
      <c r="A21" s="326"/>
      <c r="B21" s="328" t="s">
        <v>8</v>
      </c>
      <c r="C21" s="83" t="s">
        <v>66</v>
      </c>
      <c r="D21" s="85">
        <v>5918.15</v>
      </c>
      <c r="E21" s="85">
        <v>7836.33</v>
      </c>
      <c r="F21" s="85">
        <v>6524.24</v>
      </c>
      <c r="G21" s="85">
        <v>4168.04</v>
      </c>
      <c r="H21" s="85">
        <v>4569.5600000000004</v>
      </c>
      <c r="I21" s="85">
        <v>4653.91</v>
      </c>
      <c r="J21" s="85">
        <v>4574.84</v>
      </c>
      <c r="K21" s="85">
        <v>5609.13</v>
      </c>
      <c r="L21" s="85">
        <v>6037.49</v>
      </c>
      <c r="M21" s="85">
        <v>7146.88</v>
      </c>
      <c r="N21" s="85">
        <v>6775.47</v>
      </c>
      <c r="O21" s="85">
        <v>5753.45</v>
      </c>
      <c r="P21" s="86">
        <f t="shared" si="0"/>
        <v>69567.490000000005</v>
      </c>
    </row>
    <row r="22" spans="1:16">
      <c r="A22" s="326"/>
      <c r="B22" s="328"/>
      <c r="C22" s="83" t="s">
        <v>67</v>
      </c>
      <c r="D22" s="85">
        <v>2536.56</v>
      </c>
      <c r="E22" s="85">
        <v>2968.24</v>
      </c>
      <c r="F22" s="85">
        <v>2709.6</v>
      </c>
      <c r="G22" s="85">
        <v>2409.92</v>
      </c>
      <c r="H22" s="85">
        <v>2585.0300000000002</v>
      </c>
      <c r="I22" s="85">
        <v>2357.04</v>
      </c>
      <c r="J22" s="85">
        <v>2365.83</v>
      </c>
      <c r="K22" s="85">
        <v>2346.25</v>
      </c>
      <c r="L22" s="85">
        <v>2624.82</v>
      </c>
      <c r="M22" s="85">
        <v>2695.48</v>
      </c>
      <c r="N22" s="85">
        <v>2489.4</v>
      </c>
      <c r="O22" s="85">
        <v>1849.66</v>
      </c>
      <c r="P22" s="86">
        <f t="shared" si="0"/>
        <v>29937.83</v>
      </c>
    </row>
    <row r="23" spans="1:16">
      <c r="A23" s="326"/>
      <c r="B23" s="328"/>
      <c r="C23" s="87" t="s">
        <v>69</v>
      </c>
      <c r="D23" s="88">
        <v>18831.25</v>
      </c>
      <c r="E23" s="88">
        <v>18609.45</v>
      </c>
      <c r="F23" s="88">
        <v>17023.27</v>
      </c>
      <c r="G23" s="88">
        <v>14537.82</v>
      </c>
      <c r="H23" s="88">
        <v>14769.71</v>
      </c>
      <c r="I23" s="88">
        <v>14324.01</v>
      </c>
      <c r="J23" s="88">
        <v>15517.4</v>
      </c>
      <c r="K23" s="88">
        <v>16989.32</v>
      </c>
      <c r="L23" s="88">
        <v>17766.310000000001</v>
      </c>
      <c r="M23" s="88">
        <v>18814.27</v>
      </c>
      <c r="N23" s="88">
        <v>18257.89</v>
      </c>
      <c r="O23" s="88">
        <v>17839.28</v>
      </c>
      <c r="P23" s="89">
        <f t="shared" si="0"/>
        <v>203279.97999999995</v>
      </c>
    </row>
    <row r="24" spans="1:16" ht="15" customHeight="1">
      <c r="A24" s="326" t="s">
        <v>71</v>
      </c>
      <c r="B24" s="90" t="s">
        <v>65</v>
      </c>
      <c r="C24" s="83" t="s">
        <v>68</v>
      </c>
      <c r="D24" s="84">
        <v>9586</v>
      </c>
      <c r="E24" s="84">
        <v>9651</v>
      </c>
      <c r="F24" s="84">
        <v>8822</v>
      </c>
      <c r="G24" s="84">
        <v>9187</v>
      </c>
      <c r="H24" s="84">
        <v>8515</v>
      </c>
      <c r="I24" s="84">
        <v>9735</v>
      </c>
      <c r="J24" s="84">
        <v>9568</v>
      </c>
      <c r="K24" s="84">
        <v>9922</v>
      </c>
      <c r="L24" s="84">
        <v>10496</v>
      </c>
      <c r="M24" s="84">
        <v>10414</v>
      </c>
      <c r="N24" s="84">
        <v>10373</v>
      </c>
      <c r="O24" s="84">
        <v>7585</v>
      </c>
      <c r="P24" s="61">
        <f t="shared" si="0"/>
        <v>113854</v>
      </c>
    </row>
    <row r="25" spans="1:16">
      <c r="A25" s="326"/>
      <c r="B25" s="91" t="s">
        <v>8</v>
      </c>
      <c r="C25" s="87" t="s">
        <v>69</v>
      </c>
      <c r="D25" s="88">
        <v>8412.02</v>
      </c>
      <c r="E25" s="88">
        <v>8435.52</v>
      </c>
      <c r="F25" s="88">
        <v>7763.93</v>
      </c>
      <c r="G25" s="88">
        <v>8060.62</v>
      </c>
      <c r="H25" s="88">
        <v>7273.9</v>
      </c>
      <c r="I25" s="88">
        <v>8448.7199999999993</v>
      </c>
      <c r="J25" s="88">
        <v>9090.43</v>
      </c>
      <c r="K25" s="88">
        <v>9422.94</v>
      </c>
      <c r="L25" s="92">
        <v>9881.09</v>
      </c>
      <c r="M25" s="88">
        <v>9777.61</v>
      </c>
      <c r="N25" s="88">
        <v>9768.52</v>
      </c>
      <c r="O25" s="88">
        <v>7557.6</v>
      </c>
      <c r="P25" s="89">
        <f t="shared" si="0"/>
        <v>103892.90000000001</v>
      </c>
    </row>
    <row r="26" spans="1:16" ht="15" customHeight="1">
      <c r="A26" s="326" t="s">
        <v>72</v>
      </c>
      <c r="B26" s="90" t="s">
        <v>65</v>
      </c>
      <c r="C26" s="83" t="s">
        <v>68</v>
      </c>
      <c r="D26" s="84">
        <v>678</v>
      </c>
      <c r="E26" s="84">
        <v>800</v>
      </c>
      <c r="F26" s="84">
        <v>670</v>
      </c>
      <c r="G26" s="84">
        <v>448</v>
      </c>
      <c r="H26" s="84">
        <v>476</v>
      </c>
      <c r="I26" s="84">
        <v>370</v>
      </c>
      <c r="J26" s="84">
        <v>395</v>
      </c>
      <c r="K26" s="84">
        <v>771</v>
      </c>
      <c r="L26" s="84">
        <v>919</v>
      </c>
      <c r="M26" s="84">
        <v>1235</v>
      </c>
      <c r="N26" s="84">
        <v>1446</v>
      </c>
      <c r="O26" s="84">
        <v>773</v>
      </c>
      <c r="P26" s="61">
        <f t="shared" si="0"/>
        <v>8981</v>
      </c>
    </row>
    <row r="27" spans="1:16">
      <c r="A27" s="326"/>
      <c r="B27" s="91" t="s">
        <v>8</v>
      </c>
      <c r="C27" s="87" t="s">
        <v>69</v>
      </c>
      <c r="D27" s="88">
        <v>689.64</v>
      </c>
      <c r="E27" s="88">
        <v>794.1</v>
      </c>
      <c r="F27" s="88">
        <v>685.21</v>
      </c>
      <c r="G27" s="88">
        <v>461.9</v>
      </c>
      <c r="H27" s="88">
        <v>474.71</v>
      </c>
      <c r="I27" s="88">
        <v>395.89</v>
      </c>
      <c r="J27" s="88">
        <v>444.89</v>
      </c>
      <c r="K27" s="88">
        <v>827.61</v>
      </c>
      <c r="L27" s="88">
        <v>959.53</v>
      </c>
      <c r="M27" s="88">
        <v>1250.69</v>
      </c>
      <c r="N27" s="88">
        <v>1469.15</v>
      </c>
      <c r="O27" s="88">
        <v>857.11</v>
      </c>
      <c r="P27" s="89">
        <f t="shared" si="0"/>
        <v>9310.43</v>
      </c>
    </row>
    <row r="28" spans="1:16">
      <c r="A28" s="329" t="s">
        <v>21</v>
      </c>
      <c r="B28" s="90" t="s">
        <v>65</v>
      </c>
      <c r="C28" s="83" t="s">
        <v>68</v>
      </c>
      <c r="D28" s="82">
        <v>7186</v>
      </c>
      <c r="E28" s="82">
        <v>7381</v>
      </c>
      <c r="F28" s="82">
        <v>8298</v>
      </c>
      <c r="G28" s="84">
        <v>6372</v>
      </c>
      <c r="H28" s="84">
        <v>6822</v>
      </c>
      <c r="I28" s="84">
        <v>6240</v>
      </c>
      <c r="J28" s="84">
        <v>6291</v>
      </c>
      <c r="K28" s="84">
        <v>6036</v>
      </c>
      <c r="L28" s="84">
        <v>7373</v>
      </c>
      <c r="M28" s="84">
        <v>8046</v>
      </c>
      <c r="N28" s="84">
        <v>6662</v>
      </c>
      <c r="O28" s="84">
        <v>6689</v>
      </c>
      <c r="P28" s="61">
        <f t="shared" si="0"/>
        <v>83396</v>
      </c>
    </row>
    <row r="29" spans="1:16">
      <c r="A29" s="329"/>
      <c r="B29" s="91" t="s">
        <v>8</v>
      </c>
      <c r="C29" s="87" t="s">
        <v>69</v>
      </c>
      <c r="D29" s="92">
        <v>6186.75</v>
      </c>
      <c r="E29" s="92">
        <v>6343.24</v>
      </c>
      <c r="F29" s="92">
        <v>7163.99</v>
      </c>
      <c r="G29" s="92">
        <v>5533.06</v>
      </c>
      <c r="H29" s="92">
        <v>5908.78</v>
      </c>
      <c r="I29" s="92">
        <v>5254.69</v>
      </c>
      <c r="J29" s="92">
        <v>5591.09</v>
      </c>
      <c r="K29" s="92">
        <v>5669.47</v>
      </c>
      <c r="L29" s="92">
        <v>6925.29</v>
      </c>
      <c r="M29" s="92">
        <v>7495.33</v>
      </c>
      <c r="N29" s="92">
        <v>6188.72</v>
      </c>
      <c r="O29" s="92">
        <v>6481.47</v>
      </c>
      <c r="P29" s="93">
        <f t="shared" si="0"/>
        <v>74741.88</v>
      </c>
    </row>
    <row r="30" spans="1:16">
      <c r="A30" s="1"/>
    </row>
    <row r="31" spans="1:16">
      <c r="A31" s="1"/>
    </row>
    <row r="32" spans="1:16">
      <c r="A32" s="1" t="s">
        <v>2</v>
      </c>
    </row>
    <row r="33" spans="1:16">
      <c r="A33" s="1" t="s">
        <v>73</v>
      </c>
    </row>
    <row r="34" spans="1:16">
      <c r="A34" s="1" t="s">
        <v>74</v>
      </c>
    </row>
    <row r="35" spans="1:16" ht="35.25" customHeight="1">
      <c r="A35" s="325" t="s">
        <v>5</v>
      </c>
      <c r="B35" s="325"/>
      <c r="C35" s="325"/>
      <c r="D35" s="57">
        <v>43831</v>
      </c>
      <c r="E35" s="57">
        <v>43862</v>
      </c>
      <c r="F35" s="57">
        <v>43891</v>
      </c>
      <c r="G35" s="57">
        <v>43922</v>
      </c>
      <c r="H35" s="57">
        <v>43952</v>
      </c>
      <c r="I35" s="57">
        <v>43983</v>
      </c>
      <c r="J35" s="57">
        <v>44013</v>
      </c>
      <c r="K35" s="57">
        <v>44044</v>
      </c>
      <c r="L35" s="57">
        <v>44075</v>
      </c>
      <c r="M35" s="57">
        <v>44105</v>
      </c>
      <c r="N35" s="57">
        <v>44136</v>
      </c>
      <c r="O35" s="57">
        <v>44166</v>
      </c>
      <c r="P35" s="80" t="s">
        <v>50</v>
      </c>
    </row>
    <row r="36" spans="1:16" ht="15" customHeight="1">
      <c r="A36" s="326" t="s">
        <v>64</v>
      </c>
      <c r="B36" s="330" t="s">
        <v>75</v>
      </c>
      <c r="C36" s="81" t="s">
        <v>76</v>
      </c>
      <c r="D36" s="82">
        <v>144</v>
      </c>
      <c r="E36" s="82">
        <v>132</v>
      </c>
      <c r="F36" s="82">
        <v>131</v>
      </c>
      <c r="G36" s="82">
        <v>93</v>
      </c>
      <c r="H36" s="82">
        <v>94</v>
      </c>
      <c r="I36" s="82">
        <v>91</v>
      </c>
      <c r="J36" s="82">
        <v>87</v>
      </c>
      <c r="K36" s="82">
        <v>92</v>
      </c>
      <c r="L36" s="82">
        <v>101</v>
      </c>
      <c r="M36" s="82">
        <v>133</v>
      </c>
      <c r="N36" s="82">
        <v>105</v>
      </c>
      <c r="O36" s="82">
        <v>115</v>
      </c>
      <c r="P36" s="73">
        <f>SUM(D36:O36)</f>
        <v>1318</v>
      </c>
    </row>
    <row r="37" spans="1:16">
      <c r="A37" s="326"/>
      <c r="B37" s="330"/>
      <c r="C37" s="87" t="s">
        <v>77</v>
      </c>
      <c r="D37" s="94">
        <v>180</v>
      </c>
      <c r="E37" s="94">
        <v>180</v>
      </c>
      <c r="F37" s="94">
        <v>180</v>
      </c>
      <c r="G37" s="94">
        <v>180</v>
      </c>
      <c r="H37" s="94">
        <v>180</v>
      </c>
      <c r="I37" s="94">
        <v>180</v>
      </c>
      <c r="J37" s="94">
        <v>180</v>
      </c>
      <c r="K37" s="94">
        <v>180</v>
      </c>
      <c r="L37" s="94">
        <v>180</v>
      </c>
      <c r="M37" s="94">
        <v>180</v>
      </c>
      <c r="N37" s="94">
        <v>180</v>
      </c>
      <c r="O37" s="94">
        <v>180</v>
      </c>
      <c r="P37" s="95">
        <f>SUM(D37:O37)</f>
        <v>2160</v>
      </c>
    </row>
    <row r="38" spans="1:16" ht="15" customHeight="1">
      <c r="A38" s="326" t="s">
        <v>70</v>
      </c>
      <c r="B38" s="330" t="s">
        <v>75</v>
      </c>
      <c r="C38" s="81" t="s">
        <v>76</v>
      </c>
      <c r="D38" s="82">
        <v>111</v>
      </c>
      <c r="E38" s="82">
        <v>110</v>
      </c>
      <c r="F38" s="82">
        <v>115</v>
      </c>
      <c r="G38" s="82">
        <v>57</v>
      </c>
      <c r="H38" s="82">
        <v>60</v>
      </c>
      <c r="I38" s="82">
        <v>56</v>
      </c>
      <c r="J38" s="82">
        <v>54</v>
      </c>
      <c r="K38" s="82">
        <v>75</v>
      </c>
      <c r="L38" s="82">
        <v>86</v>
      </c>
      <c r="M38" s="82">
        <v>101</v>
      </c>
      <c r="N38" s="82">
        <v>97</v>
      </c>
      <c r="O38" s="82">
        <v>50</v>
      </c>
      <c r="P38" s="73">
        <f>SUM(D38:O38)</f>
        <v>972</v>
      </c>
    </row>
    <row r="39" spans="1:16">
      <c r="A39" s="326"/>
      <c r="B39" s="330"/>
      <c r="C39" s="87" t="s">
        <v>77</v>
      </c>
      <c r="D39" s="94">
        <v>220</v>
      </c>
      <c r="E39" s="94">
        <v>220</v>
      </c>
      <c r="F39" s="94">
        <v>220</v>
      </c>
      <c r="G39" s="94">
        <v>220</v>
      </c>
      <c r="H39" s="94">
        <v>220</v>
      </c>
      <c r="I39" s="94">
        <v>220</v>
      </c>
      <c r="J39" s="94">
        <v>220</v>
      </c>
      <c r="K39" s="94">
        <v>220</v>
      </c>
      <c r="L39" s="94">
        <v>220</v>
      </c>
      <c r="M39" s="94">
        <v>220</v>
      </c>
      <c r="N39" s="94">
        <v>220</v>
      </c>
      <c r="O39" s="94">
        <v>220</v>
      </c>
      <c r="P39" s="95">
        <f>SUM(D39:O39)</f>
        <v>2640</v>
      </c>
    </row>
    <row r="41" spans="1:16">
      <c r="D41" t="s">
        <v>78</v>
      </c>
      <c r="E41" t="s">
        <v>79</v>
      </c>
      <c r="F41" t="s">
        <v>80</v>
      </c>
      <c r="G41" t="s">
        <v>81</v>
      </c>
    </row>
    <row r="42" spans="1:16">
      <c r="D42" s="13">
        <f>D14+E14+F14</f>
        <v>84313</v>
      </c>
      <c r="E42" s="13">
        <f>D20+E20+F20</f>
        <v>53334</v>
      </c>
      <c r="F42" s="13">
        <f>D24+E24+F24+D26+E26+F26</f>
        <v>30207</v>
      </c>
      <c r="G42" s="13">
        <f>D28+E28+F28</f>
        <v>22865</v>
      </c>
    </row>
    <row r="43" spans="1:16">
      <c r="D43" s="13">
        <f>G14+H14+I14</f>
        <v>60154</v>
      </c>
      <c r="E43" s="13">
        <f>G20+H20+I20</f>
        <v>35518</v>
      </c>
      <c r="F43" s="13">
        <f>G24+H24+I24+G26+H26+I26</f>
        <v>28731</v>
      </c>
      <c r="G43" s="13">
        <f>G28+H28+I28</f>
        <v>19434</v>
      </c>
    </row>
    <row r="44" spans="1:16">
      <c r="D44" s="13">
        <f>J14+K14+L14</f>
        <v>66409</v>
      </c>
      <c r="E44" s="13">
        <f>J20+K20+L20</f>
        <v>44276</v>
      </c>
      <c r="F44" s="13">
        <f>J24+K24+L24+J26+K26+L26</f>
        <v>32071</v>
      </c>
      <c r="G44" s="13">
        <f>J28+K28+L28</f>
        <v>19700</v>
      </c>
    </row>
    <row r="45" spans="1:16">
      <c r="D45" s="13">
        <f>M14+N14+O14</f>
        <v>80910</v>
      </c>
      <c r="E45" s="13">
        <f>M20+N20+O20</f>
        <v>53692</v>
      </c>
      <c r="F45" s="13">
        <f>M24+N24+O24+M26+N26+O26</f>
        <v>31826</v>
      </c>
      <c r="G45" s="13">
        <f>M28+N28+O28</f>
        <v>21397</v>
      </c>
    </row>
    <row r="48" spans="1:16">
      <c r="D48" s="96">
        <f>D17+E17+F17</f>
        <v>69588.23</v>
      </c>
      <c r="E48" s="96">
        <f>D23+E23+F23</f>
        <v>54463.97</v>
      </c>
      <c r="F48" s="96">
        <f>D25+E25+F25+D27+E27+F27</f>
        <v>26780.42</v>
      </c>
      <c r="G48" s="96">
        <f>D29+E29+F29</f>
        <v>19693.98</v>
      </c>
    </row>
    <row r="49" spans="3:16">
      <c r="D49" s="96">
        <f>G17+H17+I17</f>
        <v>57420.37000000001</v>
      </c>
      <c r="E49" s="96">
        <f>G23+H23+I23</f>
        <v>43631.54</v>
      </c>
      <c r="F49" s="96">
        <f>G25+H25+I25+G27+H27+I27</f>
        <v>25115.739999999998</v>
      </c>
      <c r="G49" s="96">
        <f>G29+H29+I29</f>
        <v>16696.53</v>
      </c>
    </row>
    <row r="50" spans="3:16">
      <c r="D50" s="96">
        <f>J17+K17+L17</f>
        <v>65112.960000000006</v>
      </c>
      <c r="E50" s="96">
        <f>J23+K23+L23</f>
        <v>50273.03</v>
      </c>
      <c r="F50" s="96">
        <f>J25+K25+L25+J27+K27+L27</f>
        <v>30626.49</v>
      </c>
      <c r="G50" s="96">
        <f>J29+K29+L29</f>
        <v>18185.850000000002</v>
      </c>
    </row>
    <row r="51" spans="3:16">
      <c r="D51" s="96">
        <f>M17+N17+O17</f>
        <v>69309.81</v>
      </c>
      <c r="E51" s="96">
        <f>M23+N23+O23</f>
        <v>54911.44</v>
      </c>
      <c r="F51" s="96">
        <f>M25+N25+O25+M27+N27+O27</f>
        <v>30680.680000000004</v>
      </c>
      <c r="G51" s="96">
        <f>M29+N29+O29</f>
        <v>20165.52</v>
      </c>
    </row>
    <row r="53" spans="3:16">
      <c r="M53" s="28"/>
      <c r="O53" s="28"/>
      <c r="P53" s="28"/>
    </row>
    <row r="54" spans="3:16">
      <c r="D54" s="13">
        <f>SUM(D14:O14)</f>
        <v>291786</v>
      </c>
      <c r="E54" s="13">
        <f>SUM(D20:O20)</f>
        <v>186820</v>
      </c>
      <c r="F54" s="13">
        <f>SUM(D24:O24)+SUM(D26:O26)</f>
        <v>122835</v>
      </c>
      <c r="G54" s="13">
        <f>SUM(D28:O28)</f>
        <v>83396</v>
      </c>
    </row>
    <row r="55" spans="3:16">
      <c r="D55" s="96">
        <f>SUM(D17:O17)</f>
        <v>261431.37</v>
      </c>
      <c r="E55" s="96">
        <f>SUM(D23:O23)</f>
        <v>203279.97999999995</v>
      </c>
      <c r="F55" s="96">
        <f>SUM(D25:O25)+SUM(D27:O27)</f>
        <v>113203.33000000002</v>
      </c>
      <c r="G55" s="96">
        <f>SUM(D29:O29)</f>
        <v>74741.88</v>
      </c>
    </row>
    <row r="58" spans="3:16">
      <c r="C58" t="s">
        <v>82</v>
      </c>
      <c r="D58" s="13">
        <f t="shared" ref="D58:O58" si="3">D14+D20+D24+D28+D26</f>
        <v>61003</v>
      </c>
      <c r="E58" s="13">
        <f t="shared" si="3"/>
        <v>69777</v>
      </c>
      <c r="F58" s="13">
        <f t="shared" si="3"/>
        <v>59939</v>
      </c>
      <c r="G58" s="13">
        <f t="shared" si="3"/>
        <v>46505</v>
      </c>
      <c r="H58" s="13">
        <f t="shared" si="3"/>
        <v>48007</v>
      </c>
      <c r="I58" s="13">
        <f t="shared" si="3"/>
        <v>49325</v>
      </c>
      <c r="J58" s="13">
        <f t="shared" si="3"/>
        <v>48272</v>
      </c>
      <c r="K58" s="13">
        <f t="shared" si="3"/>
        <v>54555</v>
      </c>
      <c r="L58" s="13">
        <f t="shared" si="3"/>
        <v>59629</v>
      </c>
      <c r="M58" s="13">
        <f t="shared" si="3"/>
        <v>68967</v>
      </c>
      <c r="N58" s="13">
        <f t="shared" si="3"/>
        <v>62861</v>
      </c>
      <c r="O58" s="13">
        <f t="shared" si="3"/>
        <v>55997</v>
      </c>
      <c r="P58" s="13">
        <f>SUM(D58:O58)</f>
        <v>684837</v>
      </c>
    </row>
    <row r="59" spans="3:16">
      <c r="C59" t="s">
        <v>83</v>
      </c>
      <c r="D59" s="96">
        <f t="shared" ref="D59:O59" si="4">D17+D23+D25+D29+D27</f>
        <v>56924.59</v>
      </c>
      <c r="E59" s="96">
        <f t="shared" si="4"/>
        <v>58864.5</v>
      </c>
      <c r="F59" s="96">
        <f t="shared" si="4"/>
        <v>54737.51</v>
      </c>
      <c r="G59" s="96">
        <f t="shared" si="4"/>
        <v>48196.53</v>
      </c>
      <c r="H59" s="96">
        <f t="shared" si="4"/>
        <v>47821.07</v>
      </c>
      <c r="I59" s="96">
        <f t="shared" si="4"/>
        <v>46846.58</v>
      </c>
      <c r="J59" s="96">
        <f t="shared" si="4"/>
        <v>50501.56</v>
      </c>
      <c r="K59" s="96">
        <f t="shared" si="4"/>
        <v>55762.060000000005</v>
      </c>
      <c r="L59" s="96">
        <f t="shared" si="4"/>
        <v>57934.71</v>
      </c>
      <c r="M59" s="96">
        <f t="shared" si="4"/>
        <v>61627.460000000006</v>
      </c>
      <c r="N59" s="96">
        <f t="shared" si="4"/>
        <v>57421.73</v>
      </c>
      <c r="O59" s="96">
        <f t="shared" si="4"/>
        <v>56018.26</v>
      </c>
      <c r="P59" s="96">
        <f>SUM(D59:O59)</f>
        <v>652656.56000000006</v>
      </c>
    </row>
  </sheetData>
  <mergeCells count="17">
    <mergeCell ref="A28:A29"/>
    <mergeCell ref="A35:C35"/>
    <mergeCell ref="A36:A37"/>
    <mergeCell ref="B36:B37"/>
    <mergeCell ref="A38:A39"/>
    <mergeCell ref="B38:B39"/>
    <mergeCell ref="A18:A23"/>
    <mergeCell ref="B18:B20"/>
    <mergeCell ref="B21:B23"/>
    <mergeCell ref="A24:A25"/>
    <mergeCell ref="A26:A27"/>
    <mergeCell ref="B1:L2"/>
    <mergeCell ref="B3:L4"/>
    <mergeCell ref="A11:C11"/>
    <mergeCell ref="A12:A17"/>
    <mergeCell ref="B12:B14"/>
    <mergeCell ref="B15:B17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P40"/>
  <sheetViews>
    <sheetView zoomScale="85" zoomScaleNormal="85" workbookViewId="0">
      <selection activeCell="D23" sqref="D23"/>
    </sheetView>
  </sheetViews>
  <sheetFormatPr defaultRowHeight="15"/>
  <cols>
    <col min="1" max="1" width="29.42578125" customWidth="1"/>
    <col min="2" max="2" width="20" customWidth="1"/>
    <col min="3" max="14" width="17.7109375" customWidth="1"/>
    <col min="15" max="15" width="20.140625" customWidth="1"/>
    <col min="16" max="1025" width="9.140625" customWidth="1"/>
  </cols>
  <sheetData>
    <row r="1" spans="1:15" ht="15" customHeight="1">
      <c r="D1" s="317" t="s">
        <v>0</v>
      </c>
      <c r="E1" s="317"/>
      <c r="F1" s="317"/>
      <c r="G1" s="317"/>
      <c r="H1" s="317"/>
      <c r="I1" s="317"/>
      <c r="J1" s="317"/>
    </row>
    <row r="2" spans="1:15" ht="15" customHeight="1">
      <c r="D2" s="317"/>
      <c r="E2" s="317"/>
      <c r="F2" s="317"/>
      <c r="G2" s="317"/>
      <c r="H2" s="317"/>
      <c r="I2" s="317"/>
      <c r="J2" s="317"/>
    </row>
    <row r="3" spans="1:15">
      <c r="D3" s="318" t="s">
        <v>84</v>
      </c>
      <c r="E3" s="318"/>
      <c r="F3" s="318"/>
      <c r="G3" s="318"/>
      <c r="H3" s="318"/>
      <c r="I3" s="318"/>
      <c r="J3" s="318"/>
    </row>
    <row r="4" spans="1:15">
      <c r="D4" s="318"/>
      <c r="E4" s="318"/>
      <c r="F4" s="318"/>
      <c r="G4" s="318"/>
      <c r="H4" s="318"/>
      <c r="I4" s="318"/>
      <c r="J4" s="318"/>
    </row>
    <row r="5" spans="1:15" ht="6.75" customHeight="1"/>
    <row r="6" spans="1:15">
      <c r="A6" s="1" t="s">
        <v>2</v>
      </c>
      <c r="B6" s="1"/>
    </row>
    <row r="7" spans="1:15">
      <c r="A7" s="1" t="s">
        <v>85</v>
      </c>
      <c r="B7" s="1"/>
    </row>
    <row r="8" spans="1:15">
      <c r="A8" s="1" t="s">
        <v>86</v>
      </c>
      <c r="B8" s="1"/>
    </row>
    <row r="9" spans="1:15">
      <c r="A9" s="1" t="s">
        <v>87</v>
      </c>
      <c r="B9" s="1"/>
    </row>
    <row r="10" spans="1:15">
      <c r="A10" s="1" t="s">
        <v>88</v>
      </c>
      <c r="B10" s="1"/>
    </row>
    <row r="11" spans="1:15" ht="30">
      <c r="A11" s="319" t="s">
        <v>5</v>
      </c>
      <c r="B11" s="319"/>
      <c r="C11" s="97">
        <v>43831</v>
      </c>
      <c r="D11" s="97">
        <v>43862</v>
      </c>
      <c r="E11" s="97">
        <v>43891</v>
      </c>
      <c r="F11" s="97">
        <v>43922</v>
      </c>
      <c r="G11" s="97">
        <v>43952</v>
      </c>
      <c r="H11" s="97">
        <v>43983</v>
      </c>
      <c r="I11" s="97">
        <v>44013</v>
      </c>
      <c r="J11" s="97">
        <v>44044</v>
      </c>
      <c r="K11" s="97">
        <v>44075</v>
      </c>
      <c r="L11" s="97">
        <v>44105</v>
      </c>
      <c r="M11" s="97">
        <v>44136</v>
      </c>
      <c r="N11" s="97">
        <v>44166</v>
      </c>
      <c r="O11" s="98" t="s">
        <v>34</v>
      </c>
    </row>
    <row r="12" spans="1:15" ht="16.5" customHeight="1">
      <c r="A12" s="329" t="s">
        <v>9</v>
      </c>
      <c r="B12" s="99" t="s">
        <v>89</v>
      </c>
      <c r="C12" s="42">
        <v>426</v>
      </c>
      <c r="D12" s="42">
        <v>412</v>
      </c>
      <c r="E12" s="42">
        <v>120</v>
      </c>
      <c r="F12" s="42">
        <v>75</v>
      </c>
      <c r="G12" s="42">
        <v>61</v>
      </c>
      <c r="H12" s="42">
        <v>441</v>
      </c>
      <c r="I12" s="42">
        <v>318</v>
      </c>
      <c r="J12" s="42">
        <v>232</v>
      </c>
      <c r="K12" s="42">
        <v>344</v>
      </c>
      <c r="L12" s="42">
        <v>160</v>
      </c>
      <c r="M12" s="42">
        <v>180</v>
      </c>
      <c r="N12" s="100">
        <v>110</v>
      </c>
      <c r="O12" s="73">
        <f t="shared" ref="O12:O19" si="0">SUM(C12:N12)</f>
        <v>2879</v>
      </c>
    </row>
    <row r="13" spans="1:15" ht="16.5" customHeight="1">
      <c r="A13" s="329"/>
      <c r="B13" s="101" t="s">
        <v>8</v>
      </c>
      <c r="C13" s="102">
        <v>8461.2900000000009</v>
      </c>
      <c r="D13" s="102">
        <v>5258.71</v>
      </c>
      <c r="E13" s="102">
        <v>1768.04</v>
      </c>
      <c r="F13" s="102">
        <v>1012.79</v>
      </c>
      <c r="G13" s="102">
        <v>1449.14</v>
      </c>
      <c r="H13" s="102">
        <v>7956.21</v>
      </c>
      <c r="I13" s="102">
        <v>6239.77</v>
      </c>
      <c r="J13" s="102">
        <v>4470.72</v>
      </c>
      <c r="K13" s="102">
        <v>7074.72</v>
      </c>
      <c r="L13" s="102">
        <v>3289.81</v>
      </c>
      <c r="M13" s="102">
        <v>3701.2</v>
      </c>
      <c r="N13" s="103">
        <v>2137.9</v>
      </c>
      <c r="O13" s="93">
        <f t="shared" si="0"/>
        <v>52820.299999999996</v>
      </c>
    </row>
    <row r="14" spans="1:15" ht="16.5" customHeight="1">
      <c r="A14" s="326" t="s">
        <v>71</v>
      </c>
      <c r="B14" s="99" t="s">
        <v>89</v>
      </c>
      <c r="C14" s="42">
        <v>53</v>
      </c>
      <c r="D14" s="42">
        <v>37</v>
      </c>
      <c r="E14" s="42">
        <v>19</v>
      </c>
      <c r="F14" s="42">
        <v>23</v>
      </c>
      <c r="G14" s="42">
        <v>25</v>
      </c>
      <c r="H14" s="42">
        <v>23</v>
      </c>
      <c r="I14" s="42">
        <v>25</v>
      </c>
      <c r="J14" s="42">
        <v>34</v>
      </c>
      <c r="K14" s="42">
        <v>30</v>
      </c>
      <c r="L14" s="42">
        <v>26</v>
      </c>
      <c r="M14" s="42">
        <v>25</v>
      </c>
      <c r="N14" s="100">
        <v>15</v>
      </c>
      <c r="O14" s="73">
        <f t="shared" si="0"/>
        <v>335</v>
      </c>
    </row>
    <row r="15" spans="1:15" ht="16.5" customHeight="1">
      <c r="A15" s="326"/>
      <c r="B15" s="101" t="s">
        <v>8</v>
      </c>
      <c r="C15" s="104">
        <v>989.7</v>
      </c>
      <c r="D15" s="104">
        <v>660.59</v>
      </c>
      <c r="E15" s="104">
        <v>290.32</v>
      </c>
      <c r="F15" s="104">
        <v>372.6</v>
      </c>
      <c r="G15" s="104">
        <v>413.75</v>
      </c>
      <c r="H15" s="104">
        <v>372.6</v>
      </c>
      <c r="I15" s="104">
        <v>413.75</v>
      </c>
      <c r="J15" s="104">
        <v>598.88</v>
      </c>
      <c r="K15" s="104">
        <v>516.6</v>
      </c>
      <c r="L15" s="104">
        <v>434.31</v>
      </c>
      <c r="M15" s="104">
        <v>413.75</v>
      </c>
      <c r="N15" s="105">
        <v>208.04</v>
      </c>
      <c r="O15" s="93">
        <f t="shared" si="0"/>
        <v>5684.89</v>
      </c>
    </row>
    <row r="16" spans="1:15" ht="16.5" customHeight="1">
      <c r="A16" s="326" t="s">
        <v>72</v>
      </c>
      <c r="B16" s="99" t="s">
        <v>89</v>
      </c>
      <c r="C16" s="42">
        <v>15</v>
      </c>
      <c r="D16" s="42">
        <v>15</v>
      </c>
      <c r="E16" s="42">
        <v>15</v>
      </c>
      <c r="F16" s="42">
        <v>15</v>
      </c>
      <c r="G16" s="42">
        <v>15</v>
      </c>
      <c r="H16" s="42">
        <v>15</v>
      </c>
      <c r="I16" s="42">
        <v>15</v>
      </c>
      <c r="J16" s="42">
        <v>15</v>
      </c>
      <c r="K16" s="42">
        <v>15</v>
      </c>
      <c r="L16" s="42">
        <v>15</v>
      </c>
      <c r="M16" s="42">
        <v>15</v>
      </c>
      <c r="N16" s="100">
        <v>15</v>
      </c>
      <c r="O16" s="73">
        <f t="shared" si="0"/>
        <v>180</v>
      </c>
    </row>
    <row r="17" spans="1:16" ht="16.5" customHeight="1">
      <c r="A17" s="326"/>
      <c r="B17" s="101" t="s">
        <v>8</v>
      </c>
      <c r="C17" s="104">
        <v>208.04</v>
      </c>
      <c r="D17" s="104">
        <v>208.04</v>
      </c>
      <c r="E17" s="104">
        <v>208.04</v>
      </c>
      <c r="F17" s="104">
        <v>208.04</v>
      </c>
      <c r="G17" s="104">
        <v>208.04</v>
      </c>
      <c r="H17" s="104">
        <v>208.04</v>
      </c>
      <c r="I17" s="104">
        <v>208.04</v>
      </c>
      <c r="J17" s="104">
        <v>208.04</v>
      </c>
      <c r="K17" s="104">
        <v>208.04</v>
      </c>
      <c r="L17" s="104">
        <v>208.04</v>
      </c>
      <c r="M17" s="104">
        <v>208.04</v>
      </c>
      <c r="N17" s="105">
        <v>208.04</v>
      </c>
      <c r="O17" s="93">
        <f t="shared" si="0"/>
        <v>2496.48</v>
      </c>
    </row>
    <row r="18" spans="1:16" ht="16.5" customHeight="1">
      <c r="A18" s="329" t="s">
        <v>21</v>
      </c>
      <c r="B18" s="99" t="s">
        <v>89</v>
      </c>
      <c r="C18" s="42">
        <v>18</v>
      </c>
      <c r="D18" s="42">
        <v>39</v>
      </c>
      <c r="E18" s="42">
        <v>15</v>
      </c>
      <c r="F18" s="42">
        <v>15</v>
      </c>
      <c r="G18" s="42">
        <v>15</v>
      </c>
      <c r="H18" s="42">
        <v>15</v>
      </c>
      <c r="I18" s="42">
        <v>27</v>
      </c>
      <c r="J18" s="42">
        <v>33</v>
      </c>
      <c r="K18" s="42">
        <v>41</v>
      </c>
      <c r="L18" s="42">
        <v>29</v>
      </c>
      <c r="M18" s="42">
        <v>15</v>
      </c>
      <c r="N18" s="42">
        <v>15</v>
      </c>
      <c r="O18" s="73">
        <f t="shared" si="0"/>
        <v>277</v>
      </c>
    </row>
    <row r="19" spans="1:16" ht="16.5" customHeight="1">
      <c r="A19" s="329"/>
      <c r="B19" s="101" t="s">
        <v>8</v>
      </c>
      <c r="C19" s="102">
        <v>269.75</v>
      </c>
      <c r="D19" s="102">
        <v>701.72</v>
      </c>
      <c r="E19" s="102">
        <v>208.04</v>
      </c>
      <c r="F19" s="102">
        <v>208.04</v>
      </c>
      <c r="G19" s="102">
        <v>208.04</v>
      </c>
      <c r="H19" s="102">
        <v>208.04</v>
      </c>
      <c r="I19" s="102">
        <v>454.88</v>
      </c>
      <c r="J19" s="102">
        <v>578.30999999999995</v>
      </c>
      <c r="K19" s="102">
        <v>742.87</v>
      </c>
      <c r="L19" s="102">
        <v>496.03</v>
      </c>
      <c r="M19" s="102">
        <v>208.04</v>
      </c>
      <c r="N19" s="102">
        <v>208.04</v>
      </c>
      <c r="O19" s="93">
        <f t="shared" si="0"/>
        <v>4491.7999999999993</v>
      </c>
    </row>
    <row r="20" spans="1:16" ht="6" customHeight="1"/>
    <row r="21" spans="1:16">
      <c r="A21" s="1"/>
      <c r="B21" s="1"/>
    </row>
    <row r="23" spans="1:16">
      <c r="C23" s="13">
        <f t="shared" ref="C23:N23" si="1">C12+C14+C18+C16</f>
        <v>512</v>
      </c>
      <c r="D23" s="13">
        <f t="shared" si="1"/>
        <v>503</v>
      </c>
      <c r="E23" s="13">
        <f t="shared" si="1"/>
        <v>169</v>
      </c>
      <c r="F23" s="13">
        <f t="shared" si="1"/>
        <v>128</v>
      </c>
      <c r="G23" s="13">
        <f t="shared" si="1"/>
        <v>116</v>
      </c>
      <c r="H23" s="13">
        <f t="shared" si="1"/>
        <v>494</v>
      </c>
      <c r="I23" s="13">
        <f t="shared" si="1"/>
        <v>385</v>
      </c>
      <c r="J23" s="13">
        <f t="shared" si="1"/>
        <v>314</v>
      </c>
      <c r="K23" s="13">
        <f t="shared" si="1"/>
        <v>430</v>
      </c>
      <c r="L23" s="13">
        <f t="shared" si="1"/>
        <v>230</v>
      </c>
      <c r="M23" s="13">
        <f t="shared" si="1"/>
        <v>235</v>
      </c>
      <c r="N23" s="13">
        <f t="shared" si="1"/>
        <v>155</v>
      </c>
      <c r="O23" s="13">
        <f>O12+O14+O18</f>
        <v>3491</v>
      </c>
    </row>
    <row r="24" spans="1:16">
      <c r="C24" s="96">
        <f t="shared" ref="C24:N24" si="2">C13+C15+C19+C17</f>
        <v>9928.7800000000025</v>
      </c>
      <c r="D24" s="96">
        <f t="shared" si="2"/>
        <v>6829.06</v>
      </c>
      <c r="E24" s="96">
        <f t="shared" si="2"/>
        <v>2474.44</v>
      </c>
      <c r="F24" s="96">
        <f t="shared" si="2"/>
        <v>1801.4699999999998</v>
      </c>
      <c r="G24" s="96">
        <f t="shared" si="2"/>
        <v>2278.9700000000003</v>
      </c>
      <c r="H24" s="96">
        <f t="shared" si="2"/>
        <v>8744.8900000000012</v>
      </c>
      <c r="I24" s="96">
        <f t="shared" si="2"/>
        <v>7316.4400000000005</v>
      </c>
      <c r="J24" s="96">
        <f t="shared" si="2"/>
        <v>5855.95</v>
      </c>
      <c r="K24" s="96">
        <f t="shared" si="2"/>
        <v>8542.2300000000014</v>
      </c>
      <c r="L24" s="96">
        <f t="shared" si="2"/>
        <v>4428.1899999999996</v>
      </c>
      <c r="M24" s="96">
        <f t="shared" si="2"/>
        <v>4531.03</v>
      </c>
      <c r="N24" s="96">
        <f t="shared" si="2"/>
        <v>2762.02</v>
      </c>
      <c r="O24" s="96">
        <f>O13+O15+O19</f>
        <v>62996.989999999991</v>
      </c>
    </row>
    <row r="27" spans="1:16">
      <c r="C27" s="13">
        <f>C12+D12+E12</f>
        <v>958</v>
      </c>
      <c r="D27" s="13">
        <f>C14+D14+E14+C16+D16+E16</f>
        <v>154</v>
      </c>
      <c r="E27" s="13">
        <f>C18+D18+E18</f>
        <v>72</v>
      </c>
      <c r="F27" s="13"/>
    </row>
    <row r="28" spans="1:16">
      <c r="C28" s="13">
        <f>F12+G12+H12</f>
        <v>577</v>
      </c>
      <c r="D28" s="13">
        <f>F14+G14+H14+F16+G16+H16</f>
        <v>116</v>
      </c>
      <c r="E28" s="13">
        <f>F18+G18+H18</f>
        <v>45</v>
      </c>
      <c r="F28" s="13"/>
    </row>
    <row r="29" spans="1:16">
      <c r="C29" s="13">
        <f>I12+J12+K12</f>
        <v>894</v>
      </c>
      <c r="D29" s="13">
        <f>I14+J14+K14+I16+J16+K16</f>
        <v>134</v>
      </c>
      <c r="E29" s="13">
        <f>L14+M14+N14</f>
        <v>66</v>
      </c>
      <c r="L29" s="28"/>
      <c r="M29" s="28"/>
      <c r="O29" s="28"/>
      <c r="P29" s="28"/>
    </row>
    <row r="30" spans="1:16">
      <c r="C30" s="13">
        <f>L12+M12+N12</f>
        <v>450</v>
      </c>
      <c r="D30" s="13">
        <f>L14+M14+N14+L16+M16+N16</f>
        <v>111</v>
      </c>
      <c r="E30" s="13">
        <f>L18+M18+N18</f>
        <v>59</v>
      </c>
    </row>
    <row r="32" spans="1:16">
      <c r="C32" s="13">
        <f>SUM(C27:C31)</f>
        <v>2879</v>
      </c>
      <c r="D32" s="13">
        <f>SUM(D27:D31)</f>
        <v>515</v>
      </c>
      <c r="E32" s="13">
        <f>SUM(E27:E31)</f>
        <v>242</v>
      </c>
    </row>
    <row r="35" spans="3:5">
      <c r="C35" s="96">
        <f>C13+D13+E13</f>
        <v>15488.04</v>
      </c>
      <c r="D35" s="96">
        <f>C15+D15+E15+C17+D17+E17</f>
        <v>2564.73</v>
      </c>
      <c r="E35" s="96">
        <f>C19+D19+E19</f>
        <v>1179.51</v>
      </c>
    </row>
    <row r="36" spans="3:5">
      <c r="C36" s="96">
        <f>F13+G13+H13</f>
        <v>10418.14</v>
      </c>
      <c r="D36" s="96">
        <f>F15+G15+H15+F17+G17+H17</f>
        <v>1783.07</v>
      </c>
      <c r="E36" s="96">
        <f>F19+G19+H19</f>
        <v>624.12</v>
      </c>
    </row>
    <row r="37" spans="3:5">
      <c r="C37" s="96">
        <f>I13+J13+K13</f>
        <v>17785.210000000003</v>
      </c>
      <c r="D37" s="96">
        <f>I15+J15+K15+I17+J17+K17</f>
        <v>2153.35</v>
      </c>
      <c r="E37" s="96">
        <f>I19+J19+K19</f>
        <v>1776.06</v>
      </c>
    </row>
    <row r="38" spans="3:5">
      <c r="C38" s="96">
        <f>L13+M13+N13</f>
        <v>9128.91</v>
      </c>
      <c r="D38" s="96">
        <f>L15+M15+N15+L17+M17+N17</f>
        <v>1680.2199999999998</v>
      </c>
      <c r="E38" s="96">
        <f>L19+M19+N19</f>
        <v>912.1099999999999</v>
      </c>
    </row>
    <row r="40" spans="3:5">
      <c r="C40" s="96">
        <f>SUM(C35:C39)</f>
        <v>52820.3</v>
      </c>
      <c r="D40" s="96">
        <f>SUM(D35:D39)</f>
        <v>8181.369999999999</v>
      </c>
      <c r="E40" s="96">
        <f>SUM(E35:E39)</f>
        <v>4491.8</v>
      </c>
    </row>
  </sheetData>
  <mergeCells count="7">
    <mergeCell ref="A16:A17"/>
    <mergeCell ref="A18:A19"/>
    <mergeCell ref="D1:J2"/>
    <mergeCell ref="D3:J4"/>
    <mergeCell ref="A11:B11"/>
    <mergeCell ref="A12:A13"/>
    <mergeCell ref="A14:A1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Y56"/>
  <sheetViews>
    <sheetView topLeftCell="B1" zoomScale="85" zoomScaleNormal="85" workbookViewId="0">
      <selection activeCell="Q26" sqref="Q26"/>
    </sheetView>
  </sheetViews>
  <sheetFormatPr defaultRowHeight="15"/>
  <cols>
    <col min="1" max="1" width="29" customWidth="1"/>
    <col min="2" max="2" width="27.7109375" customWidth="1"/>
    <col min="3" max="3" width="19.42578125" customWidth="1"/>
    <col min="4" max="8" width="18.140625" customWidth="1"/>
    <col min="9" max="9" width="18.7109375" customWidth="1"/>
    <col min="10" max="15" width="17.85546875" customWidth="1"/>
    <col min="16" max="16" width="18.7109375" customWidth="1"/>
    <col min="17" max="29" width="13.85546875" customWidth="1"/>
    <col min="30" max="1025" width="9.140625" customWidth="1"/>
  </cols>
  <sheetData>
    <row r="1" spans="1:25" ht="15" customHeight="1">
      <c r="C1" s="317" t="s">
        <v>0</v>
      </c>
      <c r="D1" s="317"/>
      <c r="E1" s="317"/>
      <c r="F1" s="317"/>
      <c r="G1" s="317"/>
      <c r="H1" s="317"/>
      <c r="I1" s="317"/>
      <c r="J1" s="317"/>
      <c r="K1" s="317"/>
      <c r="L1" s="317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</row>
    <row r="2" spans="1:25" ht="15" customHeight="1"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</row>
    <row r="3" spans="1:25">
      <c r="C3" s="318" t="s">
        <v>90</v>
      </c>
      <c r="D3" s="318"/>
      <c r="E3" s="318"/>
      <c r="F3" s="318"/>
      <c r="G3" s="318"/>
      <c r="H3" s="318"/>
      <c r="I3" s="318"/>
      <c r="J3" s="318"/>
      <c r="K3" s="318"/>
      <c r="L3" s="318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1:25"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 ht="6.75" customHeight="1"/>
    <row r="6" spans="1:25">
      <c r="A6" s="1" t="s">
        <v>2</v>
      </c>
    </row>
    <row r="7" spans="1:25">
      <c r="A7" s="1" t="s">
        <v>91</v>
      </c>
    </row>
    <row r="8" spans="1:25">
      <c r="A8" s="1" t="s">
        <v>92</v>
      </c>
    </row>
    <row r="9" spans="1:25">
      <c r="A9" s="1" t="s">
        <v>93</v>
      </c>
    </row>
    <row r="10" spans="1:25">
      <c r="A10" s="1" t="s">
        <v>94</v>
      </c>
    </row>
    <row r="11" spans="1:25">
      <c r="A11" s="1" t="s">
        <v>95</v>
      </c>
    </row>
    <row r="12" spans="1:25">
      <c r="A12" s="1" t="s">
        <v>96</v>
      </c>
    </row>
    <row r="13" spans="1:25">
      <c r="A13" s="1" t="s">
        <v>97</v>
      </c>
    </row>
    <row r="14" spans="1:25">
      <c r="A14" s="1" t="s">
        <v>98</v>
      </c>
    </row>
    <row r="15" spans="1:25">
      <c r="A15" s="1" t="s">
        <v>99</v>
      </c>
    </row>
    <row r="16" spans="1:25">
      <c r="A16" s="1" t="s">
        <v>100</v>
      </c>
    </row>
    <row r="17" spans="1:16" ht="45">
      <c r="A17" s="2" t="s">
        <v>5</v>
      </c>
      <c r="B17" s="79" t="s">
        <v>101</v>
      </c>
      <c r="C17" s="56">
        <v>43831</v>
      </c>
      <c r="D17" s="56">
        <v>43862</v>
      </c>
      <c r="E17" s="56">
        <v>43891</v>
      </c>
      <c r="F17" s="56">
        <v>43922</v>
      </c>
      <c r="G17" s="56">
        <v>43952</v>
      </c>
      <c r="H17" s="56">
        <v>43983</v>
      </c>
      <c r="I17" s="56">
        <v>44013</v>
      </c>
      <c r="J17" s="56">
        <v>44044</v>
      </c>
      <c r="K17" s="56">
        <v>44075</v>
      </c>
      <c r="L17" s="56">
        <v>44105</v>
      </c>
      <c r="M17" s="56">
        <v>44136</v>
      </c>
      <c r="N17" s="56">
        <v>44166</v>
      </c>
      <c r="O17" s="58" t="s">
        <v>34</v>
      </c>
      <c r="P17" s="106"/>
    </row>
    <row r="18" spans="1:16">
      <c r="A18" s="329" t="s">
        <v>9</v>
      </c>
      <c r="B18" s="107" t="s">
        <v>102</v>
      </c>
      <c r="C18" s="108">
        <v>0</v>
      </c>
      <c r="D18" s="108">
        <v>50</v>
      </c>
      <c r="E18" s="108">
        <v>0</v>
      </c>
      <c r="F18" s="109">
        <v>0</v>
      </c>
      <c r="G18" s="108">
        <v>0</v>
      </c>
      <c r="H18" s="109">
        <v>0</v>
      </c>
      <c r="I18" s="108">
        <v>0</v>
      </c>
      <c r="J18" s="108">
        <v>50</v>
      </c>
      <c r="K18" s="108">
        <v>0</v>
      </c>
      <c r="L18" s="108">
        <v>0</v>
      </c>
      <c r="M18" s="108">
        <v>0</v>
      </c>
      <c r="N18" s="108">
        <v>0</v>
      </c>
      <c r="O18" s="110">
        <f t="shared" ref="O18:O44" si="0">SUM(C18:N18)</f>
        <v>100</v>
      </c>
    </row>
    <row r="19" spans="1:16">
      <c r="A19" s="329"/>
      <c r="B19" s="111" t="s">
        <v>103</v>
      </c>
      <c r="C19" s="112" t="s">
        <v>104</v>
      </c>
      <c r="D19" s="112" t="s">
        <v>104</v>
      </c>
      <c r="E19" s="112" t="s">
        <v>104</v>
      </c>
      <c r="F19" s="112" t="s">
        <v>104</v>
      </c>
      <c r="G19" s="112" t="s">
        <v>104</v>
      </c>
      <c r="H19" s="112" t="s">
        <v>104</v>
      </c>
      <c r="I19" s="112" t="s">
        <v>104</v>
      </c>
      <c r="J19" s="112" t="s">
        <v>104</v>
      </c>
      <c r="K19" s="112" t="s">
        <v>104</v>
      </c>
      <c r="L19" s="112" t="s">
        <v>104</v>
      </c>
      <c r="M19" s="112" t="s">
        <v>104</v>
      </c>
      <c r="N19" s="112" t="s">
        <v>104</v>
      </c>
      <c r="O19" s="113">
        <f t="shared" si="0"/>
        <v>0</v>
      </c>
    </row>
    <row r="20" spans="1:16">
      <c r="A20" s="329"/>
      <c r="B20" s="111" t="s">
        <v>105</v>
      </c>
      <c r="C20" s="112" t="s">
        <v>104</v>
      </c>
      <c r="D20" s="112" t="s">
        <v>104</v>
      </c>
      <c r="E20" s="112" t="s">
        <v>104</v>
      </c>
      <c r="F20" s="112" t="s">
        <v>104</v>
      </c>
      <c r="G20" s="112" t="s">
        <v>104</v>
      </c>
      <c r="H20" s="112" t="s">
        <v>104</v>
      </c>
      <c r="I20" s="112" t="s">
        <v>104</v>
      </c>
      <c r="J20" s="112">
        <v>20</v>
      </c>
      <c r="K20" s="112" t="s">
        <v>104</v>
      </c>
      <c r="L20" s="112" t="s">
        <v>104</v>
      </c>
      <c r="M20" s="112" t="s">
        <v>104</v>
      </c>
      <c r="N20" s="112" t="s">
        <v>104</v>
      </c>
      <c r="O20" s="113">
        <f t="shared" si="0"/>
        <v>20</v>
      </c>
    </row>
    <row r="21" spans="1:16">
      <c r="A21" s="329"/>
      <c r="B21" s="111" t="s">
        <v>106</v>
      </c>
      <c r="C21" s="112" t="s">
        <v>104</v>
      </c>
      <c r="D21" s="112" t="s">
        <v>104</v>
      </c>
      <c r="E21" s="112" t="s">
        <v>104</v>
      </c>
      <c r="F21" s="112" t="s">
        <v>104</v>
      </c>
      <c r="G21" s="112" t="s">
        <v>104</v>
      </c>
      <c r="H21" s="112" t="s">
        <v>104</v>
      </c>
      <c r="I21" s="112" t="s">
        <v>104</v>
      </c>
      <c r="J21" s="112" t="s">
        <v>104</v>
      </c>
      <c r="K21" s="112" t="s">
        <v>104</v>
      </c>
      <c r="L21" s="112" t="s">
        <v>104</v>
      </c>
      <c r="M21" s="112" t="s">
        <v>104</v>
      </c>
      <c r="N21" s="112" t="s">
        <v>104</v>
      </c>
      <c r="O21" s="113">
        <f t="shared" si="0"/>
        <v>0</v>
      </c>
    </row>
    <row r="22" spans="1:16">
      <c r="A22" s="329"/>
      <c r="B22" s="111" t="s">
        <v>107</v>
      </c>
      <c r="C22" s="112" t="s">
        <v>104</v>
      </c>
      <c r="D22" s="112" t="s">
        <v>104</v>
      </c>
      <c r="E22" s="112" t="s">
        <v>104</v>
      </c>
      <c r="F22" s="112" t="s">
        <v>104</v>
      </c>
      <c r="G22" s="112" t="s">
        <v>104</v>
      </c>
      <c r="H22" s="112" t="s">
        <v>104</v>
      </c>
      <c r="I22" s="112" t="s">
        <v>104</v>
      </c>
      <c r="J22" s="112" t="s">
        <v>104</v>
      </c>
      <c r="K22" s="112" t="s">
        <v>104</v>
      </c>
      <c r="L22" s="112" t="s">
        <v>104</v>
      </c>
      <c r="M22" s="112" t="s">
        <v>104</v>
      </c>
      <c r="N22" s="112" t="s">
        <v>104</v>
      </c>
      <c r="O22" s="113">
        <f t="shared" si="0"/>
        <v>0</v>
      </c>
    </row>
    <row r="23" spans="1:16">
      <c r="A23" s="329"/>
      <c r="B23" s="111" t="s">
        <v>108</v>
      </c>
      <c r="C23" s="112" t="s">
        <v>104</v>
      </c>
      <c r="D23" s="112" t="s">
        <v>104</v>
      </c>
      <c r="E23" s="112" t="s">
        <v>104</v>
      </c>
      <c r="F23" s="112" t="s">
        <v>104</v>
      </c>
      <c r="G23" s="112" t="s">
        <v>104</v>
      </c>
      <c r="H23" s="112" t="s">
        <v>104</v>
      </c>
      <c r="I23" s="112" t="s">
        <v>104</v>
      </c>
      <c r="J23" s="112" t="s">
        <v>104</v>
      </c>
      <c r="K23" s="112" t="s">
        <v>104</v>
      </c>
      <c r="L23" s="112" t="s">
        <v>104</v>
      </c>
      <c r="M23" s="112" t="s">
        <v>104</v>
      </c>
      <c r="N23" s="112" t="s">
        <v>104</v>
      </c>
      <c r="O23" s="113">
        <f t="shared" si="0"/>
        <v>0</v>
      </c>
    </row>
    <row r="24" spans="1:16">
      <c r="A24" s="329"/>
      <c r="B24" s="111" t="s">
        <v>109</v>
      </c>
      <c r="C24" s="112" t="s">
        <v>104</v>
      </c>
      <c r="D24" s="112" t="s">
        <v>104</v>
      </c>
      <c r="E24" s="112" t="s">
        <v>104</v>
      </c>
      <c r="F24" s="112" t="s">
        <v>104</v>
      </c>
      <c r="G24" s="112" t="s">
        <v>104</v>
      </c>
      <c r="H24" s="112" t="s">
        <v>104</v>
      </c>
      <c r="I24" s="112" t="s">
        <v>104</v>
      </c>
      <c r="J24" s="112" t="s">
        <v>104</v>
      </c>
      <c r="K24" s="112" t="s">
        <v>104</v>
      </c>
      <c r="L24" s="112" t="s">
        <v>104</v>
      </c>
      <c r="M24" s="112" t="s">
        <v>104</v>
      </c>
      <c r="N24" s="112" t="s">
        <v>104</v>
      </c>
      <c r="O24" s="113">
        <f t="shared" si="0"/>
        <v>0</v>
      </c>
    </row>
    <row r="25" spans="1:16">
      <c r="A25" s="329"/>
      <c r="B25" s="111" t="s">
        <v>110</v>
      </c>
      <c r="C25" s="112" t="s">
        <v>104</v>
      </c>
      <c r="D25" s="112">
        <v>200</v>
      </c>
      <c r="E25" s="112" t="s">
        <v>104</v>
      </c>
      <c r="F25" s="112" t="s">
        <v>104</v>
      </c>
      <c r="G25" s="112" t="s">
        <v>104</v>
      </c>
      <c r="H25" s="112" t="s">
        <v>104</v>
      </c>
      <c r="I25" s="112" t="s">
        <v>104</v>
      </c>
      <c r="J25" s="112" t="s">
        <v>104</v>
      </c>
      <c r="K25" s="112" t="s">
        <v>104</v>
      </c>
      <c r="L25" s="112" t="s">
        <v>104</v>
      </c>
      <c r="M25" s="112" t="s">
        <v>104</v>
      </c>
      <c r="N25" s="112" t="s">
        <v>104</v>
      </c>
      <c r="O25" s="113">
        <f t="shared" si="0"/>
        <v>200</v>
      </c>
    </row>
    <row r="26" spans="1:16">
      <c r="A26" s="329"/>
      <c r="B26" s="114" t="s">
        <v>111</v>
      </c>
      <c r="C26" s="115">
        <v>0.42</v>
      </c>
      <c r="D26" s="115">
        <v>4.8250000000000002</v>
      </c>
      <c r="E26" s="116">
        <v>0.2</v>
      </c>
      <c r="F26" s="116" t="s">
        <v>104</v>
      </c>
      <c r="G26" s="116" t="s">
        <v>104</v>
      </c>
      <c r="H26" s="116" t="s">
        <v>104</v>
      </c>
      <c r="I26" s="116" t="s">
        <v>104</v>
      </c>
      <c r="J26" s="116" t="s">
        <v>104</v>
      </c>
      <c r="K26" s="116" t="s">
        <v>104</v>
      </c>
      <c r="L26" s="116">
        <v>0</v>
      </c>
      <c r="M26" s="116">
        <v>0</v>
      </c>
      <c r="N26" s="116">
        <v>0</v>
      </c>
      <c r="O26" s="117">
        <f t="shared" si="0"/>
        <v>5.4450000000000003</v>
      </c>
    </row>
    <row r="27" spans="1:16">
      <c r="A27" s="329" t="s">
        <v>18</v>
      </c>
      <c r="B27" s="107" t="s">
        <v>102</v>
      </c>
      <c r="C27" s="82" t="s">
        <v>104</v>
      </c>
      <c r="D27" s="82" t="s">
        <v>104</v>
      </c>
      <c r="E27" s="82" t="s">
        <v>104</v>
      </c>
      <c r="F27" s="82" t="s">
        <v>104</v>
      </c>
      <c r="G27" s="82" t="s">
        <v>104</v>
      </c>
      <c r="H27" s="82" t="s">
        <v>104</v>
      </c>
      <c r="I27" s="82" t="s">
        <v>104</v>
      </c>
      <c r="J27" s="82" t="s">
        <v>104</v>
      </c>
      <c r="K27" s="82" t="s">
        <v>104</v>
      </c>
      <c r="L27" s="82" t="s">
        <v>104</v>
      </c>
      <c r="M27" s="82" t="s">
        <v>104</v>
      </c>
      <c r="N27" s="82" t="s">
        <v>104</v>
      </c>
      <c r="O27" s="110">
        <f t="shared" si="0"/>
        <v>0</v>
      </c>
    </row>
    <row r="28" spans="1:16">
      <c r="A28" s="329"/>
      <c r="B28" s="111" t="s">
        <v>103</v>
      </c>
      <c r="C28" s="84" t="s">
        <v>104</v>
      </c>
      <c r="D28" s="84" t="s">
        <v>104</v>
      </c>
      <c r="E28" s="84" t="s">
        <v>104</v>
      </c>
      <c r="F28" s="84" t="s">
        <v>104</v>
      </c>
      <c r="G28" s="84" t="s">
        <v>104</v>
      </c>
      <c r="H28" s="84" t="s">
        <v>104</v>
      </c>
      <c r="I28" s="84" t="s">
        <v>104</v>
      </c>
      <c r="J28" s="84" t="s">
        <v>104</v>
      </c>
      <c r="K28" s="84" t="s">
        <v>104</v>
      </c>
      <c r="L28" s="84" t="s">
        <v>104</v>
      </c>
      <c r="M28" s="84" t="s">
        <v>104</v>
      </c>
      <c r="N28" s="84" t="s">
        <v>104</v>
      </c>
      <c r="O28" s="113">
        <f t="shared" si="0"/>
        <v>0</v>
      </c>
    </row>
    <row r="29" spans="1:16">
      <c r="A29" s="329"/>
      <c r="B29" s="111" t="s">
        <v>105</v>
      </c>
      <c r="C29" s="84" t="s">
        <v>104</v>
      </c>
      <c r="D29" s="84" t="s">
        <v>104</v>
      </c>
      <c r="E29" s="84" t="s">
        <v>104</v>
      </c>
      <c r="F29" s="84" t="s">
        <v>104</v>
      </c>
      <c r="G29" s="84" t="s">
        <v>104</v>
      </c>
      <c r="H29" s="84" t="s">
        <v>104</v>
      </c>
      <c r="I29" s="84" t="s">
        <v>104</v>
      </c>
      <c r="J29" s="84" t="s">
        <v>104</v>
      </c>
      <c r="K29" s="84" t="s">
        <v>104</v>
      </c>
      <c r="L29" s="84" t="s">
        <v>104</v>
      </c>
      <c r="M29" s="84" t="s">
        <v>104</v>
      </c>
      <c r="N29" s="84" t="s">
        <v>104</v>
      </c>
      <c r="O29" s="113">
        <f t="shared" si="0"/>
        <v>0</v>
      </c>
    </row>
    <row r="30" spans="1:16">
      <c r="A30" s="329"/>
      <c r="B30" s="111" t="s">
        <v>106</v>
      </c>
      <c r="C30" s="84" t="s">
        <v>104</v>
      </c>
      <c r="D30" s="84" t="s">
        <v>104</v>
      </c>
      <c r="E30" s="84" t="s">
        <v>104</v>
      </c>
      <c r="F30" s="84" t="s">
        <v>104</v>
      </c>
      <c r="G30" s="84" t="s">
        <v>104</v>
      </c>
      <c r="H30" s="84" t="s">
        <v>104</v>
      </c>
      <c r="I30" s="84" t="s">
        <v>104</v>
      </c>
      <c r="J30" s="84" t="s">
        <v>104</v>
      </c>
      <c r="K30" s="84" t="s">
        <v>104</v>
      </c>
      <c r="L30" s="84" t="s">
        <v>104</v>
      </c>
      <c r="M30" s="84" t="s">
        <v>104</v>
      </c>
      <c r="N30" s="84" t="s">
        <v>104</v>
      </c>
      <c r="O30" s="113">
        <f t="shared" si="0"/>
        <v>0</v>
      </c>
    </row>
    <row r="31" spans="1:16">
      <c r="A31" s="329"/>
      <c r="B31" s="111" t="s">
        <v>107</v>
      </c>
      <c r="C31" s="84" t="s">
        <v>104</v>
      </c>
      <c r="D31" s="84" t="s">
        <v>104</v>
      </c>
      <c r="E31" s="84" t="s">
        <v>104</v>
      </c>
      <c r="F31" s="84" t="s">
        <v>104</v>
      </c>
      <c r="G31" s="84" t="s">
        <v>104</v>
      </c>
      <c r="H31" s="84" t="s">
        <v>104</v>
      </c>
      <c r="I31" s="84" t="s">
        <v>104</v>
      </c>
      <c r="J31" s="84" t="s">
        <v>104</v>
      </c>
      <c r="K31" s="84" t="s">
        <v>104</v>
      </c>
      <c r="L31" s="84" t="s">
        <v>104</v>
      </c>
      <c r="M31" s="84" t="s">
        <v>104</v>
      </c>
      <c r="N31" s="84" t="s">
        <v>104</v>
      </c>
      <c r="O31" s="113">
        <f t="shared" si="0"/>
        <v>0</v>
      </c>
    </row>
    <row r="32" spans="1:16">
      <c r="A32" s="329"/>
      <c r="B32" s="111" t="s">
        <v>108</v>
      </c>
      <c r="C32" s="84" t="s">
        <v>104</v>
      </c>
      <c r="D32" s="84" t="s">
        <v>104</v>
      </c>
      <c r="E32" s="84" t="s">
        <v>104</v>
      </c>
      <c r="F32" s="84" t="s">
        <v>104</v>
      </c>
      <c r="G32" s="84" t="s">
        <v>104</v>
      </c>
      <c r="H32" s="84" t="s">
        <v>104</v>
      </c>
      <c r="I32" s="84" t="s">
        <v>104</v>
      </c>
      <c r="J32" s="84" t="s">
        <v>104</v>
      </c>
      <c r="K32" s="84" t="s">
        <v>104</v>
      </c>
      <c r="L32" s="84" t="s">
        <v>104</v>
      </c>
      <c r="M32" s="84" t="s">
        <v>104</v>
      </c>
      <c r="N32" s="84" t="s">
        <v>104</v>
      </c>
      <c r="O32" s="113">
        <f t="shared" si="0"/>
        <v>0</v>
      </c>
    </row>
    <row r="33" spans="1:15">
      <c r="A33" s="329"/>
      <c r="B33" s="111" t="s">
        <v>109</v>
      </c>
      <c r="C33" s="84" t="s">
        <v>104</v>
      </c>
      <c r="D33" s="84" t="s">
        <v>104</v>
      </c>
      <c r="E33" s="84" t="s">
        <v>104</v>
      </c>
      <c r="F33" s="84" t="s">
        <v>104</v>
      </c>
      <c r="G33" s="84" t="s">
        <v>104</v>
      </c>
      <c r="H33" s="84" t="s">
        <v>104</v>
      </c>
      <c r="I33" s="84" t="s">
        <v>104</v>
      </c>
      <c r="J33" s="84" t="s">
        <v>104</v>
      </c>
      <c r="K33" s="84" t="s">
        <v>104</v>
      </c>
      <c r="L33" s="84" t="s">
        <v>104</v>
      </c>
      <c r="M33" s="84" t="s">
        <v>104</v>
      </c>
      <c r="N33" s="84" t="s">
        <v>104</v>
      </c>
      <c r="O33" s="113">
        <f t="shared" si="0"/>
        <v>0</v>
      </c>
    </row>
    <row r="34" spans="1:15">
      <c r="A34" s="329"/>
      <c r="B34" s="111" t="s">
        <v>110</v>
      </c>
      <c r="C34" s="84" t="s">
        <v>104</v>
      </c>
      <c r="D34" s="84" t="s">
        <v>104</v>
      </c>
      <c r="E34" s="84" t="s">
        <v>104</v>
      </c>
      <c r="F34" s="84" t="s">
        <v>104</v>
      </c>
      <c r="G34" s="84" t="s">
        <v>104</v>
      </c>
      <c r="H34" s="84" t="s">
        <v>104</v>
      </c>
      <c r="I34" s="84" t="s">
        <v>104</v>
      </c>
      <c r="J34" s="84" t="s">
        <v>104</v>
      </c>
      <c r="K34" s="84" t="s">
        <v>104</v>
      </c>
      <c r="L34" s="84" t="s">
        <v>104</v>
      </c>
      <c r="M34" s="84" t="s">
        <v>104</v>
      </c>
      <c r="N34" s="84" t="s">
        <v>104</v>
      </c>
      <c r="O34" s="113">
        <f t="shared" si="0"/>
        <v>0</v>
      </c>
    </row>
    <row r="35" spans="1:15">
      <c r="A35" s="329"/>
      <c r="B35" s="114" t="s">
        <v>111</v>
      </c>
      <c r="C35" s="94" t="s">
        <v>104</v>
      </c>
      <c r="D35" s="94" t="s">
        <v>104</v>
      </c>
      <c r="E35" s="94" t="s">
        <v>104</v>
      </c>
      <c r="F35" s="94" t="s">
        <v>104</v>
      </c>
      <c r="G35" s="94" t="s">
        <v>104</v>
      </c>
      <c r="H35" s="94" t="s">
        <v>104</v>
      </c>
      <c r="I35" s="94" t="s">
        <v>104</v>
      </c>
      <c r="J35" s="94" t="s">
        <v>104</v>
      </c>
      <c r="K35" s="94" t="s">
        <v>104</v>
      </c>
      <c r="L35" s="94" t="s">
        <v>104</v>
      </c>
      <c r="M35" s="94" t="s">
        <v>104</v>
      </c>
      <c r="N35" s="94" t="s">
        <v>104</v>
      </c>
      <c r="O35" s="117">
        <f t="shared" si="0"/>
        <v>0</v>
      </c>
    </row>
    <row r="36" spans="1:15">
      <c r="A36" s="329" t="s">
        <v>21</v>
      </c>
      <c r="B36" s="107" t="s">
        <v>102</v>
      </c>
      <c r="C36" s="82" t="s">
        <v>104</v>
      </c>
      <c r="D36" s="82" t="s">
        <v>104</v>
      </c>
      <c r="E36" s="82" t="s">
        <v>104</v>
      </c>
      <c r="F36" s="82" t="s">
        <v>104</v>
      </c>
      <c r="G36" s="82" t="s">
        <v>104</v>
      </c>
      <c r="H36" s="82" t="s">
        <v>104</v>
      </c>
      <c r="I36" s="82" t="s">
        <v>104</v>
      </c>
      <c r="J36" s="82" t="s">
        <v>104</v>
      </c>
      <c r="K36" s="82" t="s">
        <v>104</v>
      </c>
      <c r="L36" s="82" t="s">
        <v>104</v>
      </c>
      <c r="M36" s="82" t="s">
        <v>104</v>
      </c>
      <c r="N36" s="82" t="s">
        <v>104</v>
      </c>
      <c r="O36" s="110">
        <f t="shared" si="0"/>
        <v>0</v>
      </c>
    </row>
    <row r="37" spans="1:15">
      <c r="A37" s="329"/>
      <c r="B37" s="111" t="s">
        <v>103</v>
      </c>
      <c r="C37" s="84" t="s">
        <v>104</v>
      </c>
      <c r="D37" s="84" t="s">
        <v>104</v>
      </c>
      <c r="E37" s="84" t="s">
        <v>104</v>
      </c>
      <c r="F37" s="84" t="s">
        <v>104</v>
      </c>
      <c r="G37" s="84" t="s">
        <v>104</v>
      </c>
      <c r="H37" s="84" t="s">
        <v>104</v>
      </c>
      <c r="I37" s="84" t="s">
        <v>104</v>
      </c>
      <c r="J37" s="84" t="s">
        <v>104</v>
      </c>
      <c r="K37" s="84" t="s">
        <v>104</v>
      </c>
      <c r="L37" s="84" t="s">
        <v>104</v>
      </c>
      <c r="M37" s="84" t="s">
        <v>104</v>
      </c>
      <c r="N37" s="84" t="s">
        <v>104</v>
      </c>
      <c r="O37" s="113">
        <f t="shared" si="0"/>
        <v>0</v>
      </c>
    </row>
    <row r="38" spans="1:15">
      <c r="A38" s="329"/>
      <c r="B38" s="111" t="s">
        <v>105</v>
      </c>
      <c r="C38" s="84" t="s">
        <v>104</v>
      </c>
      <c r="D38" s="84" t="s">
        <v>104</v>
      </c>
      <c r="E38" s="84" t="s">
        <v>104</v>
      </c>
      <c r="F38" s="84" t="s">
        <v>104</v>
      </c>
      <c r="G38" s="84" t="s">
        <v>104</v>
      </c>
      <c r="H38" s="84" t="s">
        <v>104</v>
      </c>
      <c r="I38" s="84" t="s">
        <v>104</v>
      </c>
      <c r="J38" s="84" t="s">
        <v>104</v>
      </c>
      <c r="K38" s="84" t="s">
        <v>104</v>
      </c>
      <c r="L38" s="84" t="s">
        <v>104</v>
      </c>
      <c r="M38" s="84" t="s">
        <v>104</v>
      </c>
      <c r="N38" s="84" t="s">
        <v>104</v>
      </c>
      <c r="O38" s="113">
        <f t="shared" si="0"/>
        <v>0</v>
      </c>
    </row>
    <row r="39" spans="1:15">
      <c r="A39" s="329"/>
      <c r="B39" s="111" t="s">
        <v>106</v>
      </c>
      <c r="C39" s="84" t="s">
        <v>104</v>
      </c>
      <c r="D39" s="84" t="s">
        <v>104</v>
      </c>
      <c r="E39" s="84" t="s">
        <v>104</v>
      </c>
      <c r="F39" s="84" t="s">
        <v>104</v>
      </c>
      <c r="G39" s="84" t="s">
        <v>104</v>
      </c>
      <c r="H39" s="84" t="s">
        <v>104</v>
      </c>
      <c r="I39" s="84" t="s">
        <v>104</v>
      </c>
      <c r="J39" s="84" t="s">
        <v>104</v>
      </c>
      <c r="K39" s="84" t="s">
        <v>104</v>
      </c>
      <c r="L39" s="84" t="s">
        <v>104</v>
      </c>
      <c r="M39" s="84" t="s">
        <v>104</v>
      </c>
      <c r="N39" s="84" t="s">
        <v>104</v>
      </c>
      <c r="O39" s="113">
        <f t="shared" si="0"/>
        <v>0</v>
      </c>
    </row>
    <row r="40" spans="1:15">
      <c r="A40" s="329"/>
      <c r="B40" s="111" t="s">
        <v>107</v>
      </c>
      <c r="C40" s="84" t="s">
        <v>104</v>
      </c>
      <c r="D40" s="84" t="s">
        <v>104</v>
      </c>
      <c r="E40" s="84" t="s">
        <v>104</v>
      </c>
      <c r="F40" s="84" t="s">
        <v>104</v>
      </c>
      <c r="G40" s="84" t="s">
        <v>104</v>
      </c>
      <c r="H40" s="84" t="s">
        <v>104</v>
      </c>
      <c r="I40" s="84" t="s">
        <v>104</v>
      </c>
      <c r="J40" s="84" t="s">
        <v>104</v>
      </c>
      <c r="K40" s="84" t="s">
        <v>104</v>
      </c>
      <c r="L40" s="84" t="s">
        <v>104</v>
      </c>
      <c r="M40" s="84" t="s">
        <v>104</v>
      </c>
      <c r="N40" s="84" t="s">
        <v>104</v>
      </c>
      <c r="O40" s="113">
        <f t="shared" si="0"/>
        <v>0</v>
      </c>
    </row>
    <row r="41" spans="1:15">
      <c r="A41" s="329"/>
      <c r="B41" s="111" t="s">
        <v>108</v>
      </c>
      <c r="C41" s="84" t="s">
        <v>104</v>
      </c>
      <c r="D41" s="84" t="s">
        <v>104</v>
      </c>
      <c r="E41" s="84" t="s">
        <v>104</v>
      </c>
      <c r="F41" s="84" t="s">
        <v>104</v>
      </c>
      <c r="G41" s="84" t="s">
        <v>104</v>
      </c>
      <c r="H41" s="84" t="s">
        <v>104</v>
      </c>
      <c r="I41" s="84" t="s">
        <v>104</v>
      </c>
      <c r="J41" s="84" t="s">
        <v>104</v>
      </c>
      <c r="K41" s="84" t="s">
        <v>104</v>
      </c>
      <c r="L41" s="84" t="s">
        <v>104</v>
      </c>
      <c r="M41" s="84" t="s">
        <v>104</v>
      </c>
      <c r="N41" s="84" t="s">
        <v>104</v>
      </c>
      <c r="O41" s="113">
        <f t="shared" si="0"/>
        <v>0</v>
      </c>
    </row>
    <row r="42" spans="1:15">
      <c r="A42" s="329"/>
      <c r="B42" s="111" t="s">
        <v>109</v>
      </c>
      <c r="C42" s="84" t="s">
        <v>104</v>
      </c>
      <c r="D42" s="84" t="s">
        <v>104</v>
      </c>
      <c r="E42" s="84" t="s">
        <v>104</v>
      </c>
      <c r="F42" s="84" t="s">
        <v>104</v>
      </c>
      <c r="G42" s="84" t="s">
        <v>104</v>
      </c>
      <c r="H42" s="84" t="s">
        <v>104</v>
      </c>
      <c r="I42" s="84" t="s">
        <v>104</v>
      </c>
      <c r="J42" s="84" t="s">
        <v>104</v>
      </c>
      <c r="K42" s="84" t="s">
        <v>104</v>
      </c>
      <c r="L42" s="84" t="s">
        <v>104</v>
      </c>
      <c r="M42" s="84" t="s">
        <v>104</v>
      </c>
      <c r="N42" s="84" t="s">
        <v>104</v>
      </c>
      <c r="O42" s="113">
        <f t="shared" si="0"/>
        <v>0</v>
      </c>
    </row>
    <row r="43" spans="1:15">
      <c r="A43" s="329"/>
      <c r="B43" s="111" t="s">
        <v>110</v>
      </c>
      <c r="C43" s="84" t="s">
        <v>104</v>
      </c>
      <c r="D43" s="84" t="s">
        <v>104</v>
      </c>
      <c r="E43" s="84" t="s">
        <v>104</v>
      </c>
      <c r="F43" s="84" t="s">
        <v>104</v>
      </c>
      <c r="G43" s="84" t="s">
        <v>104</v>
      </c>
      <c r="H43" s="84" t="s">
        <v>104</v>
      </c>
      <c r="I43" s="84" t="s">
        <v>104</v>
      </c>
      <c r="J43" s="84" t="s">
        <v>104</v>
      </c>
      <c r="K43" s="84" t="s">
        <v>104</v>
      </c>
      <c r="L43" s="84" t="s">
        <v>104</v>
      </c>
      <c r="M43" s="84" t="s">
        <v>104</v>
      </c>
      <c r="N43" s="84" t="s">
        <v>104</v>
      </c>
      <c r="O43" s="113">
        <f t="shared" si="0"/>
        <v>0</v>
      </c>
    </row>
    <row r="44" spans="1:15">
      <c r="A44" s="329"/>
      <c r="B44" s="114" t="s">
        <v>111</v>
      </c>
      <c r="C44" s="94" t="s">
        <v>104</v>
      </c>
      <c r="D44" s="94" t="s">
        <v>104</v>
      </c>
      <c r="E44" s="94" t="s">
        <v>104</v>
      </c>
      <c r="F44" s="94" t="s">
        <v>104</v>
      </c>
      <c r="G44" s="94" t="s">
        <v>104</v>
      </c>
      <c r="H44" s="94" t="s">
        <v>104</v>
      </c>
      <c r="I44" s="94" t="s">
        <v>104</v>
      </c>
      <c r="J44" s="94" t="s">
        <v>104</v>
      </c>
      <c r="K44" s="94" t="s">
        <v>104</v>
      </c>
      <c r="L44" s="94" t="s">
        <v>104</v>
      </c>
      <c r="M44" s="94" t="s">
        <v>104</v>
      </c>
      <c r="N44" s="94" t="s">
        <v>104</v>
      </c>
      <c r="O44" s="117">
        <f t="shared" si="0"/>
        <v>0</v>
      </c>
    </row>
    <row r="47" spans="1:15">
      <c r="A47" s="1" t="s">
        <v>2</v>
      </c>
    </row>
    <row r="48" spans="1:15">
      <c r="A48" s="1" t="s">
        <v>112</v>
      </c>
      <c r="M48" s="28"/>
      <c r="N48" s="28"/>
      <c r="O48" s="28"/>
    </row>
    <row r="49" spans="1:14">
      <c r="A49" s="1" t="s">
        <v>113</v>
      </c>
    </row>
    <row r="50" spans="1:14" ht="33.75" customHeight="1">
      <c r="A50" s="2" t="s">
        <v>5</v>
      </c>
      <c r="B50" s="79" t="s">
        <v>101</v>
      </c>
      <c r="C50" s="118" t="s">
        <v>34</v>
      </c>
    </row>
    <row r="51" spans="1:14">
      <c r="A51" s="329" t="s">
        <v>9</v>
      </c>
      <c r="B51" s="107" t="s">
        <v>114</v>
      </c>
      <c r="C51" s="82">
        <v>0</v>
      </c>
    </row>
    <row r="52" spans="1:14">
      <c r="A52" s="329"/>
      <c r="B52" s="114" t="s">
        <v>115</v>
      </c>
      <c r="C52" s="94">
        <v>0</v>
      </c>
      <c r="K52" s="28"/>
      <c r="L52" s="28"/>
      <c r="M52" s="28"/>
      <c r="N52" s="28"/>
    </row>
    <row r="53" spans="1:14">
      <c r="A53" s="329" t="s">
        <v>18</v>
      </c>
      <c r="B53" s="107" t="s">
        <v>114</v>
      </c>
      <c r="C53" s="82">
        <v>0</v>
      </c>
    </row>
    <row r="54" spans="1:14">
      <c r="A54" s="329"/>
      <c r="B54" s="114" t="s">
        <v>115</v>
      </c>
      <c r="C54" s="94">
        <v>0</v>
      </c>
    </row>
    <row r="55" spans="1:14">
      <c r="A55" s="329" t="s">
        <v>21</v>
      </c>
      <c r="B55" s="107" t="s">
        <v>114</v>
      </c>
      <c r="C55" s="82">
        <v>0</v>
      </c>
    </row>
    <row r="56" spans="1:14">
      <c r="A56" s="329"/>
      <c r="B56" s="114" t="s">
        <v>115</v>
      </c>
      <c r="C56" s="94">
        <v>0</v>
      </c>
    </row>
  </sheetData>
  <mergeCells count="8">
    <mergeCell ref="A51:A52"/>
    <mergeCell ref="A53:A54"/>
    <mergeCell ref="A55:A56"/>
    <mergeCell ref="C1:L2"/>
    <mergeCell ref="C3:L4"/>
    <mergeCell ref="A18:A26"/>
    <mergeCell ref="A27:A35"/>
    <mergeCell ref="A36:A44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8EB4E3"/>
  </sheetPr>
  <dimension ref="A1:U15"/>
  <sheetViews>
    <sheetView zoomScale="85" zoomScaleNormal="85" workbookViewId="0">
      <selection activeCell="C13" sqref="C13"/>
    </sheetView>
  </sheetViews>
  <sheetFormatPr defaultRowHeight="15"/>
  <cols>
    <col min="1" max="1" width="31.5703125" customWidth="1"/>
    <col min="2" max="7" width="17.7109375" customWidth="1"/>
    <col min="8" max="8" width="12.5703125" customWidth="1"/>
    <col min="9" max="9" width="13" customWidth="1"/>
    <col min="10" max="10" width="14.7109375" customWidth="1"/>
    <col min="11" max="11" width="13.42578125" customWidth="1"/>
    <col min="12" max="12" width="15.5703125" customWidth="1"/>
    <col min="13" max="13" width="15.28515625" customWidth="1"/>
    <col min="14" max="14" width="10.7109375" customWidth="1"/>
    <col min="15" max="15" width="13" customWidth="1"/>
    <col min="16" max="16" width="10.7109375" customWidth="1"/>
    <col min="17" max="17" width="13" customWidth="1"/>
    <col min="18" max="18" width="10.7109375" customWidth="1"/>
    <col min="19" max="19" width="13" customWidth="1"/>
    <col min="20" max="20" width="10.7109375" customWidth="1"/>
    <col min="21" max="21" width="13" customWidth="1"/>
    <col min="22" max="22" width="10.7109375" customWidth="1"/>
    <col min="23" max="23" width="13" customWidth="1"/>
    <col min="24" max="24" width="10.7109375" customWidth="1"/>
    <col min="25" max="25" width="13" customWidth="1"/>
    <col min="26" max="1025" width="9.140625" customWidth="1"/>
  </cols>
  <sheetData>
    <row r="1" spans="1:21" ht="23.25">
      <c r="C1" s="317" t="s">
        <v>0</v>
      </c>
      <c r="D1" s="317"/>
      <c r="E1" s="317"/>
      <c r="F1" s="317"/>
      <c r="G1" s="317"/>
      <c r="H1" s="317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ht="23.25">
      <c r="C2" s="317"/>
      <c r="D2" s="317"/>
      <c r="E2" s="317"/>
      <c r="F2" s="317"/>
      <c r="G2" s="317"/>
      <c r="H2" s="317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>
      <c r="C3" s="318" t="s">
        <v>116</v>
      </c>
      <c r="D3" s="318"/>
      <c r="E3" s="318"/>
      <c r="F3" s="318"/>
      <c r="G3" s="318"/>
      <c r="H3" s="318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</row>
    <row r="4" spans="1:21">
      <c r="C4" s="318"/>
      <c r="D4" s="318"/>
      <c r="E4" s="318"/>
      <c r="F4" s="318"/>
      <c r="G4" s="318"/>
      <c r="H4" s="318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6" spans="1:21">
      <c r="A6" s="1" t="s">
        <v>2</v>
      </c>
    </row>
    <row r="7" spans="1:21">
      <c r="A7" s="1" t="s">
        <v>117</v>
      </c>
    </row>
    <row r="8" spans="1:21">
      <c r="A8" s="1" t="s">
        <v>118</v>
      </c>
    </row>
    <row r="9" spans="1:21">
      <c r="A9" s="1" t="s">
        <v>119</v>
      </c>
    </row>
    <row r="10" spans="1:21" ht="15" customHeight="1">
      <c r="A10" s="319" t="s">
        <v>5</v>
      </c>
      <c r="B10" s="322" t="s">
        <v>34</v>
      </c>
      <c r="C10" s="322"/>
      <c r="D10" s="322"/>
    </row>
    <row r="11" spans="1:21" ht="60">
      <c r="A11" s="319"/>
      <c r="B11" s="118" t="s">
        <v>120</v>
      </c>
      <c r="C11" s="118" t="s">
        <v>121</v>
      </c>
      <c r="D11" s="119" t="s">
        <v>122</v>
      </c>
    </row>
    <row r="12" spans="1:21">
      <c r="A12" s="5" t="s">
        <v>9</v>
      </c>
      <c r="B12" s="42">
        <v>173</v>
      </c>
      <c r="C12" s="120">
        <v>110</v>
      </c>
      <c r="D12" s="121">
        <v>0</v>
      </c>
    </row>
    <row r="13" spans="1:21">
      <c r="A13" s="14" t="s">
        <v>18</v>
      </c>
      <c r="B13" s="9">
        <v>9</v>
      </c>
      <c r="C13" s="122">
        <v>4</v>
      </c>
      <c r="D13" s="123">
        <v>0</v>
      </c>
    </row>
    <row r="14" spans="1:21">
      <c r="A14" s="20" t="s">
        <v>21</v>
      </c>
      <c r="B14" s="9">
        <v>13</v>
      </c>
      <c r="C14" s="122">
        <v>4</v>
      </c>
      <c r="D14" s="123">
        <v>0</v>
      </c>
    </row>
    <row r="15" spans="1:21">
      <c r="A15" s="68" t="s">
        <v>53</v>
      </c>
      <c r="B15" s="26">
        <f>B12+B13+B14</f>
        <v>195</v>
      </c>
      <c r="C15" s="124">
        <f>C12+C13+C14</f>
        <v>118</v>
      </c>
      <c r="D15" s="125">
        <f>D12+D13+D14</f>
        <v>0</v>
      </c>
    </row>
  </sheetData>
  <mergeCells count="4">
    <mergeCell ref="C1:H2"/>
    <mergeCell ref="C3:H4"/>
    <mergeCell ref="A10:A11"/>
    <mergeCell ref="B10:D10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X52"/>
  <sheetViews>
    <sheetView topLeftCell="A7" zoomScale="85" zoomScaleNormal="85" workbookViewId="0">
      <selection activeCell="B32" sqref="B32:B34"/>
    </sheetView>
  </sheetViews>
  <sheetFormatPr defaultRowHeight="15"/>
  <cols>
    <col min="1" max="1" width="29.42578125" customWidth="1"/>
    <col min="2" max="28" width="13.85546875" customWidth="1"/>
    <col min="29" max="1025" width="9.140625" customWidth="1"/>
  </cols>
  <sheetData>
    <row r="1" spans="1:24" ht="15" customHeight="1">
      <c r="B1" s="317" t="s">
        <v>0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 spans="1:24" ht="15" customHeight="1"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4">
      <c r="B3" s="318" t="s">
        <v>123</v>
      </c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1:24"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1:24" ht="6.75" customHeight="1"/>
    <row r="6" spans="1:24">
      <c r="A6" s="1" t="s">
        <v>2</v>
      </c>
    </row>
    <row r="7" spans="1:24">
      <c r="A7" s="1" t="s">
        <v>124</v>
      </c>
    </row>
    <row r="8" spans="1:24">
      <c r="A8" s="1" t="s">
        <v>125</v>
      </c>
    </row>
    <row r="9" spans="1:24">
      <c r="A9" s="331" t="s">
        <v>5</v>
      </c>
      <c r="B9" s="332">
        <v>43831</v>
      </c>
      <c r="C9" s="332"/>
      <c r="D9" s="332">
        <v>43862</v>
      </c>
      <c r="E9" s="332"/>
      <c r="F9" s="332">
        <v>43891</v>
      </c>
      <c r="G9" s="332"/>
      <c r="H9" s="332">
        <v>43922</v>
      </c>
      <c r="I9" s="332"/>
      <c r="J9" s="332">
        <v>43952</v>
      </c>
      <c r="K9" s="332"/>
      <c r="L9" s="332">
        <v>43983</v>
      </c>
      <c r="M9" s="332"/>
    </row>
    <row r="10" spans="1:24">
      <c r="A10" s="331"/>
      <c r="B10" s="126" t="s">
        <v>126</v>
      </c>
      <c r="C10" s="127" t="s">
        <v>8</v>
      </c>
      <c r="D10" s="126" t="s">
        <v>126</v>
      </c>
      <c r="E10" s="127" t="s">
        <v>8</v>
      </c>
      <c r="F10" s="126" t="s">
        <v>126</v>
      </c>
      <c r="G10" s="127" t="s">
        <v>8</v>
      </c>
      <c r="H10" s="126" t="s">
        <v>126</v>
      </c>
      <c r="I10" s="127" t="s">
        <v>8</v>
      </c>
      <c r="J10" s="126" t="s">
        <v>126</v>
      </c>
      <c r="K10" s="127" t="s">
        <v>8</v>
      </c>
      <c r="L10" s="126" t="s">
        <v>126</v>
      </c>
      <c r="M10" s="127" t="s">
        <v>8</v>
      </c>
    </row>
    <row r="11" spans="1:24">
      <c r="A11" s="5" t="s">
        <v>9</v>
      </c>
      <c r="B11" s="128">
        <v>104</v>
      </c>
      <c r="C11" s="129">
        <v>454.82</v>
      </c>
      <c r="D11" s="128">
        <v>104</v>
      </c>
      <c r="E11" s="129">
        <v>499.75</v>
      </c>
      <c r="F11" s="128">
        <v>104</v>
      </c>
      <c r="G11" s="130">
        <v>1176.52</v>
      </c>
      <c r="H11" s="128">
        <v>104</v>
      </c>
      <c r="I11" s="131">
        <v>1470.21</v>
      </c>
      <c r="J11" s="128">
        <v>104</v>
      </c>
      <c r="K11" s="132">
        <v>2037.72</v>
      </c>
      <c r="L11" s="128">
        <v>104</v>
      </c>
      <c r="M11" s="133">
        <v>1522.99</v>
      </c>
    </row>
    <row r="12" spans="1:24">
      <c r="A12" s="14" t="s">
        <v>18</v>
      </c>
      <c r="B12" s="9">
        <v>39</v>
      </c>
      <c r="C12" s="134">
        <v>94.78</v>
      </c>
      <c r="D12" s="9">
        <v>39</v>
      </c>
      <c r="E12" s="134">
        <v>97.82</v>
      </c>
      <c r="F12" s="9">
        <v>39</v>
      </c>
      <c r="G12" s="134">
        <v>109.24</v>
      </c>
      <c r="H12" s="9">
        <v>39</v>
      </c>
      <c r="I12" s="134">
        <v>127.74</v>
      </c>
      <c r="J12" s="9">
        <v>39</v>
      </c>
      <c r="K12" s="135">
        <v>181.02</v>
      </c>
      <c r="L12" s="9">
        <v>39</v>
      </c>
      <c r="M12" s="136">
        <v>131.12</v>
      </c>
    </row>
    <row r="13" spans="1:24">
      <c r="A13" s="20" t="s">
        <v>21</v>
      </c>
      <c r="B13" s="9">
        <v>16</v>
      </c>
      <c r="C13" s="134">
        <v>314.38</v>
      </c>
      <c r="D13" s="9">
        <v>16</v>
      </c>
      <c r="E13" s="134">
        <v>290.27</v>
      </c>
      <c r="F13" s="9">
        <v>16</v>
      </c>
      <c r="G13" s="134">
        <v>196.89</v>
      </c>
      <c r="H13" s="9">
        <v>16</v>
      </c>
      <c r="I13" s="134">
        <v>64.97</v>
      </c>
      <c r="J13" s="9">
        <v>16</v>
      </c>
      <c r="K13" s="135">
        <v>109.38</v>
      </c>
      <c r="L13" s="9">
        <v>16</v>
      </c>
      <c r="M13" s="136">
        <v>50.29</v>
      </c>
    </row>
    <row r="14" spans="1:24">
      <c r="A14" s="68" t="s">
        <v>127</v>
      </c>
      <c r="B14" s="26">
        <f t="shared" ref="B14:M14" si="0">B11+B12+B13</f>
        <v>159</v>
      </c>
      <c r="C14" s="137">
        <f t="shared" si="0"/>
        <v>863.98</v>
      </c>
      <c r="D14" s="26">
        <f t="shared" si="0"/>
        <v>159</v>
      </c>
      <c r="E14" s="137">
        <f t="shared" si="0"/>
        <v>887.83999999999992</v>
      </c>
      <c r="F14" s="26">
        <f t="shared" si="0"/>
        <v>159</v>
      </c>
      <c r="G14" s="137">
        <f t="shared" si="0"/>
        <v>1482.65</v>
      </c>
      <c r="H14" s="26">
        <f t="shared" si="0"/>
        <v>159</v>
      </c>
      <c r="I14" s="137">
        <f t="shared" si="0"/>
        <v>1662.92</v>
      </c>
      <c r="J14" s="26">
        <f t="shared" si="0"/>
        <v>159</v>
      </c>
      <c r="K14" s="137">
        <f t="shared" si="0"/>
        <v>2328.1200000000003</v>
      </c>
      <c r="L14" s="69">
        <f t="shared" si="0"/>
        <v>159</v>
      </c>
      <c r="M14" s="137">
        <f t="shared" si="0"/>
        <v>1704.4</v>
      </c>
    </row>
    <row r="15" spans="1:24" ht="6" customHeight="1">
      <c r="G15" s="96"/>
    </row>
    <row r="16" spans="1:24">
      <c r="A16" s="1"/>
    </row>
    <row r="17" spans="1:15">
      <c r="A17" s="319" t="s">
        <v>5</v>
      </c>
      <c r="B17" s="333">
        <v>44013</v>
      </c>
      <c r="C17" s="333"/>
      <c r="D17" s="333">
        <v>44044</v>
      </c>
      <c r="E17" s="333"/>
      <c r="F17" s="333">
        <v>44075</v>
      </c>
      <c r="G17" s="333"/>
      <c r="H17" s="333">
        <v>44105</v>
      </c>
      <c r="I17" s="333"/>
      <c r="J17" s="333">
        <v>44136</v>
      </c>
      <c r="K17" s="333"/>
      <c r="L17" s="333">
        <v>44166</v>
      </c>
      <c r="M17" s="333"/>
      <c r="N17" s="321" t="s">
        <v>128</v>
      </c>
      <c r="O17" s="321"/>
    </row>
    <row r="18" spans="1:15">
      <c r="A18" s="319"/>
      <c r="B18" s="126" t="s">
        <v>126</v>
      </c>
      <c r="C18" s="127" t="s">
        <v>8</v>
      </c>
      <c r="D18" s="126" t="s">
        <v>126</v>
      </c>
      <c r="E18" s="127" t="s">
        <v>8</v>
      </c>
      <c r="F18" s="126" t="s">
        <v>126</v>
      </c>
      <c r="G18" s="127" t="s">
        <v>8</v>
      </c>
      <c r="H18" s="126" t="s">
        <v>126</v>
      </c>
      <c r="I18" s="127" t="s">
        <v>8</v>
      </c>
      <c r="J18" s="126" t="s">
        <v>126</v>
      </c>
      <c r="K18" s="127" t="s">
        <v>8</v>
      </c>
      <c r="L18" s="126" t="s">
        <v>126</v>
      </c>
      <c r="M18" s="127" t="s">
        <v>8</v>
      </c>
      <c r="N18" s="126" t="s">
        <v>126</v>
      </c>
      <c r="O18" s="127" t="s">
        <v>8</v>
      </c>
    </row>
    <row r="19" spans="1:15">
      <c r="A19" s="5" t="s">
        <v>9</v>
      </c>
      <c r="B19" s="128">
        <v>104</v>
      </c>
      <c r="C19" s="131">
        <v>1770.24</v>
      </c>
      <c r="D19" s="128">
        <v>104</v>
      </c>
      <c r="E19" s="131">
        <v>1570.67</v>
      </c>
      <c r="F19" s="128">
        <v>104</v>
      </c>
      <c r="G19" s="131">
        <v>872.87</v>
      </c>
      <c r="H19" s="128">
        <v>104</v>
      </c>
      <c r="I19" s="131">
        <v>676.24</v>
      </c>
      <c r="J19" s="128">
        <v>104</v>
      </c>
      <c r="K19" s="131">
        <v>607.25</v>
      </c>
      <c r="L19" s="128">
        <v>104</v>
      </c>
      <c r="M19" s="131">
        <v>859.93</v>
      </c>
      <c r="N19" s="6">
        <f>(B11+D11+F11+H11+J11+L11+B19+D19+F19+H19+J19+L19)/12</f>
        <v>104</v>
      </c>
      <c r="O19" s="138">
        <f>C11+E11+G11+I11+K11+M11+C19+E19+G19+I19+K19+M19</f>
        <v>13519.210000000001</v>
      </c>
    </row>
    <row r="20" spans="1:15">
      <c r="A20" s="14" t="s">
        <v>18</v>
      </c>
      <c r="B20" s="9">
        <v>39</v>
      </c>
      <c r="C20" s="134">
        <v>266.54000000000002</v>
      </c>
      <c r="D20" s="9">
        <v>39</v>
      </c>
      <c r="E20" s="134">
        <v>207.02</v>
      </c>
      <c r="F20" s="9">
        <v>39</v>
      </c>
      <c r="G20" s="134">
        <v>168.16</v>
      </c>
      <c r="H20" s="9">
        <v>39</v>
      </c>
      <c r="I20" s="134">
        <v>194.58</v>
      </c>
      <c r="J20" s="9">
        <v>39</v>
      </c>
      <c r="K20" s="134">
        <v>210.29</v>
      </c>
      <c r="L20" s="9">
        <v>39</v>
      </c>
      <c r="M20" s="134">
        <v>120.53</v>
      </c>
      <c r="N20" s="15">
        <f>(B12+D12+F12+H12+J12+L12+B20+D20+F20+H20+J20+L20)/12</f>
        <v>39</v>
      </c>
      <c r="O20" s="139">
        <f>C12+E12+G12+I12+K12+M12+C20+E20+G20+I20+K20+M20</f>
        <v>1908.84</v>
      </c>
    </row>
    <row r="21" spans="1:15">
      <c r="A21" s="20" t="s">
        <v>21</v>
      </c>
      <c r="B21" s="9">
        <v>16</v>
      </c>
      <c r="C21" s="134">
        <v>53.78</v>
      </c>
      <c r="D21" s="9">
        <v>16</v>
      </c>
      <c r="E21" s="134">
        <v>0</v>
      </c>
      <c r="F21" s="9">
        <v>16</v>
      </c>
      <c r="G21" s="134">
        <v>0</v>
      </c>
      <c r="H21" s="9">
        <v>16</v>
      </c>
      <c r="I21" s="134">
        <v>92.53</v>
      </c>
      <c r="J21" s="9">
        <v>16</v>
      </c>
      <c r="K21" s="134">
        <v>37.5</v>
      </c>
      <c r="L21" s="9">
        <v>16</v>
      </c>
      <c r="M21" s="134">
        <v>164.3</v>
      </c>
      <c r="N21" s="140">
        <f>(B13+D13+F13+H13+J13+L13+B21+D21+F21+H21+J21+L21)/12</f>
        <v>16</v>
      </c>
      <c r="O21" s="141">
        <f>C13+E13+G13+I13+K13+M13+C21+E21+G21+I21+K21+M21</f>
        <v>1374.29</v>
      </c>
    </row>
    <row r="22" spans="1:15">
      <c r="A22" s="68" t="s">
        <v>127</v>
      </c>
      <c r="B22" s="26">
        <f t="shared" ref="B22:O22" si="1">B19+B20+B21</f>
        <v>159</v>
      </c>
      <c r="C22" s="137">
        <f t="shared" si="1"/>
        <v>2090.56</v>
      </c>
      <c r="D22" s="26">
        <f t="shared" si="1"/>
        <v>159</v>
      </c>
      <c r="E22" s="137">
        <f t="shared" si="1"/>
        <v>1777.69</v>
      </c>
      <c r="F22" s="26">
        <f t="shared" si="1"/>
        <v>159</v>
      </c>
      <c r="G22" s="137">
        <f t="shared" si="1"/>
        <v>1041.03</v>
      </c>
      <c r="H22" s="26">
        <f t="shared" si="1"/>
        <v>159</v>
      </c>
      <c r="I22" s="137">
        <f t="shared" si="1"/>
        <v>963.35</v>
      </c>
      <c r="J22" s="26">
        <f t="shared" si="1"/>
        <v>159</v>
      </c>
      <c r="K22" s="137">
        <f t="shared" si="1"/>
        <v>855.04</v>
      </c>
      <c r="L22" s="26">
        <f t="shared" si="1"/>
        <v>159</v>
      </c>
      <c r="M22" s="137">
        <f t="shared" si="1"/>
        <v>1144.76</v>
      </c>
      <c r="N22" s="26">
        <f t="shared" si="1"/>
        <v>159</v>
      </c>
      <c r="O22" s="142">
        <f t="shared" si="1"/>
        <v>16802.34</v>
      </c>
    </row>
    <row r="23" spans="1:15" ht="6" customHeight="1"/>
    <row r="26" spans="1:15">
      <c r="N26" s="28"/>
      <c r="O26" s="28"/>
    </row>
    <row r="27" spans="1:15">
      <c r="A27" s="1" t="s">
        <v>2</v>
      </c>
    </row>
    <row r="28" spans="1:15">
      <c r="A28" s="1" t="s">
        <v>129</v>
      </c>
    </row>
    <row r="29" spans="1:15">
      <c r="A29" s="1" t="s">
        <v>130</v>
      </c>
    </row>
    <row r="30" spans="1:15">
      <c r="A30" s="331" t="s">
        <v>5</v>
      </c>
      <c r="B30" s="332">
        <v>43831</v>
      </c>
      <c r="C30" s="332"/>
      <c r="D30" s="332">
        <v>43862</v>
      </c>
      <c r="E30" s="332"/>
      <c r="F30" s="332">
        <v>43891</v>
      </c>
      <c r="G30" s="332"/>
      <c r="H30" s="332">
        <v>43922</v>
      </c>
      <c r="I30" s="332"/>
      <c r="J30" s="332">
        <v>43952</v>
      </c>
      <c r="K30" s="332"/>
      <c r="L30" s="332">
        <v>43983</v>
      </c>
      <c r="M30" s="332"/>
    </row>
    <row r="31" spans="1:15">
      <c r="A31" s="331"/>
      <c r="B31" s="126" t="s">
        <v>126</v>
      </c>
      <c r="C31" s="127" t="s">
        <v>8</v>
      </c>
      <c r="D31" s="126" t="s">
        <v>126</v>
      </c>
      <c r="E31" s="127" t="s">
        <v>8</v>
      </c>
      <c r="F31" s="126" t="s">
        <v>126</v>
      </c>
      <c r="G31" s="127" t="s">
        <v>8</v>
      </c>
      <c r="H31" s="126" t="s">
        <v>126</v>
      </c>
      <c r="I31" s="127" t="s">
        <v>8</v>
      </c>
      <c r="J31" s="126" t="s">
        <v>126</v>
      </c>
      <c r="K31" s="127" t="s">
        <v>8</v>
      </c>
      <c r="L31" s="126" t="s">
        <v>126</v>
      </c>
      <c r="M31" s="127" t="s">
        <v>8</v>
      </c>
    </row>
    <row r="32" spans="1:15">
      <c r="A32" s="5" t="s">
        <v>9</v>
      </c>
      <c r="B32" s="143">
        <v>4</v>
      </c>
      <c r="C32" s="144">
        <v>296.17</v>
      </c>
      <c r="D32" s="143">
        <v>4</v>
      </c>
      <c r="E32" s="144">
        <v>279.45</v>
      </c>
      <c r="F32" s="143">
        <v>4</v>
      </c>
      <c r="G32" s="145">
        <v>268.26</v>
      </c>
      <c r="H32" s="143">
        <v>4</v>
      </c>
      <c r="I32" s="145">
        <v>281.02999999999997</v>
      </c>
      <c r="J32" s="143">
        <v>4</v>
      </c>
      <c r="K32" s="146">
        <v>320.87</v>
      </c>
      <c r="L32" s="143">
        <v>4</v>
      </c>
      <c r="M32" s="133">
        <v>474.75</v>
      </c>
    </row>
    <row r="33" spans="1:15">
      <c r="A33" s="14" t="s">
        <v>18</v>
      </c>
      <c r="B33" s="9">
        <v>2</v>
      </c>
      <c r="C33" s="134">
        <v>133.46</v>
      </c>
      <c r="D33" s="9">
        <v>2</v>
      </c>
      <c r="E33" s="134">
        <v>129.13999999999999</v>
      </c>
      <c r="F33" s="9">
        <v>2</v>
      </c>
      <c r="G33" s="134">
        <v>130.66999999999999</v>
      </c>
      <c r="H33" s="9">
        <v>2</v>
      </c>
      <c r="I33" s="134">
        <v>132.24</v>
      </c>
      <c r="J33" s="9">
        <v>2</v>
      </c>
      <c r="K33" s="147">
        <v>161.44999999999999</v>
      </c>
      <c r="L33" s="9">
        <v>2</v>
      </c>
      <c r="M33" s="136">
        <v>244.64</v>
      </c>
    </row>
    <row r="34" spans="1:15">
      <c r="A34" s="20" t="s">
        <v>21</v>
      </c>
      <c r="B34" s="9">
        <v>2</v>
      </c>
      <c r="C34" s="134">
        <v>140.02000000000001</v>
      </c>
      <c r="D34" s="9">
        <v>2</v>
      </c>
      <c r="E34" s="134">
        <v>139.93</v>
      </c>
      <c r="F34" s="9">
        <v>2</v>
      </c>
      <c r="G34" s="134">
        <v>140.37</v>
      </c>
      <c r="H34" s="9">
        <v>2</v>
      </c>
      <c r="I34" s="134">
        <v>175.61</v>
      </c>
      <c r="J34" s="9">
        <v>2</v>
      </c>
      <c r="K34" s="147">
        <v>174.26</v>
      </c>
      <c r="L34" s="9">
        <v>2</v>
      </c>
      <c r="M34" s="136">
        <v>180.87</v>
      </c>
    </row>
    <row r="35" spans="1:15">
      <c r="A35" s="68" t="s">
        <v>131</v>
      </c>
      <c r="B35" s="26">
        <f t="shared" ref="B35:M35" si="2">B32+B33+B34</f>
        <v>8</v>
      </c>
      <c r="C35" s="137">
        <f t="shared" si="2"/>
        <v>569.65</v>
      </c>
      <c r="D35" s="26">
        <f t="shared" si="2"/>
        <v>8</v>
      </c>
      <c r="E35" s="137">
        <f t="shared" si="2"/>
        <v>548.52</v>
      </c>
      <c r="F35" s="26">
        <f t="shared" si="2"/>
        <v>8</v>
      </c>
      <c r="G35" s="137">
        <f t="shared" si="2"/>
        <v>539.29999999999995</v>
      </c>
      <c r="H35" s="26">
        <f t="shared" si="2"/>
        <v>8</v>
      </c>
      <c r="I35" s="137">
        <f t="shared" si="2"/>
        <v>588.88</v>
      </c>
      <c r="J35" s="26">
        <f t="shared" si="2"/>
        <v>8</v>
      </c>
      <c r="K35" s="137">
        <f t="shared" si="2"/>
        <v>656.57999999999993</v>
      </c>
      <c r="L35" s="26">
        <f t="shared" si="2"/>
        <v>8</v>
      </c>
      <c r="M35" s="137">
        <f t="shared" si="2"/>
        <v>900.26</v>
      </c>
    </row>
    <row r="36" spans="1:15" ht="6" customHeight="1"/>
    <row r="37" spans="1:15">
      <c r="A37" s="1"/>
    </row>
    <row r="38" spans="1:15">
      <c r="A38" s="319" t="s">
        <v>5</v>
      </c>
      <c r="B38" s="333">
        <v>44013</v>
      </c>
      <c r="C38" s="333"/>
      <c r="D38" s="333">
        <v>44044</v>
      </c>
      <c r="E38" s="333"/>
      <c r="F38" s="333">
        <v>44075</v>
      </c>
      <c r="G38" s="333"/>
      <c r="H38" s="333">
        <v>44105</v>
      </c>
      <c r="I38" s="333"/>
      <c r="J38" s="333">
        <v>44136</v>
      </c>
      <c r="K38" s="333"/>
      <c r="L38" s="333">
        <v>44166</v>
      </c>
      <c r="M38" s="333"/>
      <c r="N38" s="321" t="s">
        <v>128</v>
      </c>
      <c r="O38" s="321"/>
    </row>
    <row r="39" spans="1:15">
      <c r="A39" s="319"/>
      <c r="B39" s="126" t="s">
        <v>126</v>
      </c>
      <c r="C39" s="127" t="s">
        <v>8</v>
      </c>
      <c r="D39" s="126" t="s">
        <v>126</v>
      </c>
      <c r="E39" s="127" t="s">
        <v>8</v>
      </c>
      <c r="F39" s="126" t="s">
        <v>126</v>
      </c>
      <c r="G39" s="127" t="s">
        <v>8</v>
      </c>
      <c r="H39" s="126" t="s">
        <v>126</v>
      </c>
      <c r="I39" s="127" t="s">
        <v>8</v>
      </c>
      <c r="J39" s="126" t="s">
        <v>126</v>
      </c>
      <c r="K39" s="127" t="s">
        <v>8</v>
      </c>
      <c r="L39" s="126" t="s">
        <v>126</v>
      </c>
      <c r="M39" s="127" t="s">
        <v>8</v>
      </c>
      <c r="N39" s="126" t="s">
        <v>126</v>
      </c>
      <c r="O39" s="127" t="s">
        <v>8</v>
      </c>
    </row>
    <row r="40" spans="1:15">
      <c r="A40" s="5" t="s">
        <v>9</v>
      </c>
      <c r="B40" s="143">
        <v>4</v>
      </c>
      <c r="C40" s="131">
        <v>455.98</v>
      </c>
      <c r="D40" s="143">
        <v>4</v>
      </c>
      <c r="E40" s="131">
        <v>401.38</v>
      </c>
      <c r="F40" s="143">
        <v>4</v>
      </c>
      <c r="G40" s="131">
        <v>362.92</v>
      </c>
      <c r="H40" s="143">
        <v>4</v>
      </c>
      <c r="I40" s="131">
        <v>502.64</v>
      </c>
      <c r="J40" s="143">
        <v>4</v>
      </c>
      <c r="K40" s="131">
        <v>848.17</v>
      </c>
      <c r="L40" s="143">
        <v>4</v>
      </c>
      <c r="M40" s="131">
        <v>807.02</v>
      </c>
      <c r="N40" s="6">
        <f>(B32+D32+F32+H32+J32+L32+B40+D40+F40+H40+J40+L40)/12</f>
        <v>4</v>
      </c>
      <c r="O40" s="138">
        <f>C32+E32+G32+I32+K32+M32+C40+E40+G40+I40+K40+M40</f>
        <v>5298.6399999999994</v>
      </c>
    </row>
    <row r="41" spans="1:15">
      <c r="A41" s="14" t="s">
        <v>18</v>
      </c>
      <c r="B41" s="9">
        <v>2</v>
      </c>
      <c r="C41" s="134">
        <v>323.43</v>
      </c>
      <c r="D41" s="9">
        <v>2</v>
      </c>
      <c r="E41" s="134">
        <v>329.49</v>
      </c>
      <c r="F41" s="9">
        <v>2</v>
      </c>
      <c r="G41" s="134">
        <v>373.78</v>
      </c>
      <c r="H41" s="9">
        <v>2</v>
      </c>
      <c r="I41" s="134">
        <v>423.82</v>
      </c>
      <c r="J41" s="9">
        <v>2</v>
      </c>
      <c r="K41" s="134">
        <v>449.97</v>
      </c>
      <c r="L41" s="9">
        <v>2</v>
      </c>
      <c r="M41" s="134">
        <v>438.34</v>
      </c>
      <c r="N41" s="15">
        <f>(B33+D33+F33+H33+J33+L33+B41+D41+F41+H41+J41+L41)/12</f>
        <v>2</v>
      </c>
      <c r="O41" s="139">
        <f>C33+E33+G33+I33+K33+M33+C41+E41+G41+I41+K41+M41</f>
        <v>3270.4300000000003</v>
      </c>
    </row>
    <row r="42" spans="1:15">
      <c r="A42" s="20" t="s">
        <v>21</v>
      </c>
      <c r="B42" s="9">
        <v>2</v>
      </c>
      <c r="C42" s="134">
        <v>223.77</v>
      </c>
      <c r="D42" s="9">
        <v>2</v>
      </c>
      <c r="E42" s="134">
        <v>252.11</v>
      </c>
      <c r="F42" s="9">
        <v>2</v>
      </c>
      <c r="G42" s="134">
        <v>232.64</v>
      </c>
      <c r="H42" s="9">
        <v>2</v>
      </c>
      <c r="I42" s="134">
        <v>234.4</v>
      </c>
      <c r="J42" s="9">
        <v>2</v>
      </c>
      <c r="K42" s="134">
        <v>288.17</v>
      </c>
      <c r="L42" s="9">
        <v>2</v>
      </c>
      <c r="M42" s="134">
        <v>279.41000000000003</v>
      </c>
      <c r="N42" s="140">
        <f>(B34+D34+F34+H34+J34+L34+B42+D42+F42+H42+J42+L42)/12</f>
        <v>2</v>
      </c>
      <c r="O42" s="141">
        <f>C34+E34+G34+I34+K34+M34+C42+E42+G42+I42+K42+M42</f>
        <v>2461.56</v>
      </c>
    </row>
    <row r="43" spans="1:15">
      <c r="A43" s="68" t="s">
        <v>131</v>
      </c>
      <c r="B43" s="26">
        <f t="shared" ref="B43:O43" si="3">B40+B41+B42</f>
        <v>8</v>
      </c>
      <c r="C43" s="137">
        <f t="shared" si="3"/>
        <v>1003.1800000000001</v>
      </c>
      <c r="D43" s="26">
        <f t="shared" si="3"/>
        <v>8</v>
      </c>
      <c r="E43" s="137">
        <f t="shared" si="3"/>
        <v>982.98</v>
      </c>
      <c r="F43" s="26">
        <f t="shared" si="3"/>
        <v>8</v>
      </c>
      <c r="G43" s="137">
        <f t="shared" si="3"/>
        <v>969.34</v>
      </c>
      <c r="H43" s="26">
        <f t="shared" si="3"/>
        <v>8</v>
      </c>
      <c r="I43" s="137">
        <f t="shared" si="3"/>
        <v>1160.8600000000001</v>
      </c>
      <c r="J43" s="26">
        <f t="shared" si="3"/>
        <v>8</v>
      </c>
      <c r="K43" s="137">
        <f t="shared" si="3"/>
        <v>1586.31</v>
      </c>
      <c r="L43" s="26">
        <f t="shared" si="3"/>
        <v>8</v>
      </c>
      <c r="M43" s="137">
        <f t="shared" si="3"/>
        <v>1524.77</v>
      </c>
      <c r="N43" s="26">
        <f t="shared" si="3"/>
        <v>8</v>
      </c>
      <c r="O43" s="142">
        <f t="shared" si="3"/>
        <v>11030.63</v>
      </c>
    </row>
    <row r="47" spans="1:15">
      <c r="B47" s="96">
        <f>C11+E11+G11</f>
        <v>2131.09</v>
      </c>
      <c r="C47" s="96">
        <f>C12+E12+G12</f>
        <v>301.83999999999997</v>
      </c>
      <c r="D47" s="96">
        <f>C13+E13+G13</f>
        <v>801.54</v>
      </c>
      <c r="H47" s="96">
        <f>C32+E32+G32</f>
        <v>843.88</v>
      </c>
      <c r="I47" s="96">
        <f>C33+E33+G33</f>
        <v>393.27</v>
      </c>
      <c r="J47" s="96">
        <f>C34+E34+G34</f>
        <v>420.32000000000005</v>
      </c>
    </row>
    <row r="48" spans="1:15">
      <c r="B48" s="96">
        <f>I11+K11+M11</f>
        <v>5030.92</v>
      </c>
      <c r="C48" s="96">
        <f>I12+K12+M12</f>
        <v>439.88</v>
      </c>
      <c r="D48" s="96">
        <f>I13+K13+M13</f>
        <v>224.64</v>
      </c>
      <c r="H48" s="96">
        <f>I32+K32+M32</f>
        <v>1076.6500000000001</v>
      </c>
      <c r="I48" s="96">
        <f>I33+K33+M33</f>
        <v>538.32999999999993</v>
      </c>
      <c r="J48" s="96">
        <f>I34+K34+M34</f>
        <v>530.74</v>
      </c>
    </row>
    <row r="49" spans="2:10">
      <c r="B49" s="96">
        <f>C19+E19+G19</f>
        <v>4213.78</v>
      </c>
      <c r="C49" s="96">
        <f>C20+E20+G20</f>
        <v>641.72</v>
      </c>
      <c r="D49" s="96">
        <f>C21+E21+G21</f>
        <v>53.78</v>
      </c>
      <c r="E49" s="148"/>
      <c r="F49" s="148"/>
      <c r="G49" s="148"/>
      <c r="H49" s="96">
        <f>C40+E40+G40</f>
        <v>1220.28</v>
      </c>
      <c r="I49" s="96">
        <f>C41+E41+G41</f>
        <v>1026.7</v>
      </c>
      <c r="J49" s="96">
        <f>C42+E42+G42</f>
        <v>708.52</v>
      </c>
    </row>
    <row r="50" spans="2:10">
      <c r="B50" s="96">
        <f>I19+K19+M19</f>
        <v>2143.42</v>
      </c>
      <c r="C50" s="96">
        <f>I20+K20+M20</f>
        <v>525.4</v>
      </c>
      <c r="D50" s="96">
        <f>I21+K21+M21</f>
        <v>294.33000000000004</v>
      </c>
      <c r="E50" s="148"/>
      <c r="F50" s="148"/>
      <c r="G50" s="148"/>
      <c r="H50" s="96">
        <f>I40+K40+M40</f>
        <v>2157.83</v>
      </c>
      <c r="I50" s="96">
        <f>I41+K41+M41</f>
        <v>1312.1299999999999</v>
      </c>
      <c r="J50" s="96">
        <f>I42+K42+M42</f>
        <v>801.98</v>
      </c>
    </row>
    <row r="51" spans="2:10">
      <c r="E51" s="148"/>
      <c r="F51" s="148"/>
      <c r="G51" s="148"/>
      <c r="H51" s="149"/>
    </row>
    <row r="52" spans="2:10">
      <c r="B52" s="96">
        <f>SUM(B47:B51)</f>
        <v>13519.210000000001</v>
      </c>
      <c r="C52" s="96">
        <f>SUM(C47:C51)</f>
        <v>1908.8400000000001</v>
      </c>
      <c r="D52" s="96">
        <f>SUM(D47:D51)</f>
        <v>1374.29</v>
      </c>
      <c r="E52" s="96"/>
      <c r="F52" s="96"/>
      <c r="G52" s="96"/>
      <c r="H52" s="96">
        <f>SUM(H47:H51)</f>
        <v>5298.64</v>
      </c>
      <c r="I52" s="96">
        <f>SUM(I47:I51)</f>
        <v>3270.43</v>
      </c>
      <c r="J52" s="96">
        <f>SUM(J47:J51)</f>
        <v>2461.56</v>
      </c>
    </row>
  </sheetData>
  <mergeCells count="32">
    <mergeCell ref="J38:K38"/>
    <mergeCell ref="L38:M38"/>
    <mergeCell ref="N38:O38"/>
    <mergeCell ref="A38:A39"/>
    <mergeCell ref="B38:C38"/>
    <mergeCell ref="D38:E38"/>
    <mergeCell ref="F38:G38"/>
    <mergeCell ref="H38:I38"/>
    <mergeCell ref="J17:K17"/>
    <mergeCell ref="L17:M17"/>
    <mergeCell ref="N17:O17"/>
    <mergeCell ref="A30:A31"/>
    <mergeCell ref="B30:C30"/>
    <mergeCell ref="D30:E30"/>
    <mergeCell ref="F30:G30"/>
    <mergeCell ref="H30:I30"/>
    <mergeCell ref="J30:K30"/>
    <mergeCell ref="L30:M30"/>
    <mergeCell ref="A17:A18"/>
    <mergeCell ref="B17:C17"/>
    <mergeCell ref="D17:E17"/>
    <mergeCell ref="F17:G17"/>
    <mergeCell ref="H17:I17"/>
    <mergeCell ref="B1:L2"/>
    <mergeCell ref="B3:L4"/>
    <mergeCell ref="A9:A10"/>
    <mergeCell ref="B9:C9"/>
    <mergeCell ref="D9:E9"/>
    <mergeCell ref="F9:G9"/>
    <mergeCell ref="H9:I9"/>
    <mergeCell ref="J9:K9"/>
    <mergeCell ref="L9:M9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Papel</vt:lpstr>
      <vt:lpstr>Descartáveis</vt:lpstr>
      <vt:lpstr>Água Engarrafada</vt:lpstr>
      <vt:lpstr>Impressões</vt:lpstr>
      <vt:lpstr>Energia</vt:lpstr>
      <vt:lpstr>Água</vt:lpstr>
      <vt:lpstr>Resíduos</vt:lpstr>
      <vt:lpstr>Qualidade de Vida</vt:lpstr>
      <vt:lpstr>Telefonia</vt:lpstr>
      <vt:lpstr>Vigilância</vt:lpstr>
      <vt:lpstr>Limpeza</vt:lpstr>
      <vt:lpstr>Reformas</vt:lpstr>
      <vt:lpstr>Veículos</vt:lpstr>
      <vt:lpstr>Sensibilização</vt:lpstr>
      <vt:lpstr>Indicadores - Mensais</vt:lpstr>
      <vt:lpstr>Indicadores - Semestrais</vt:lpstr>
      <vt:lpstr>Indicadores - Anuais</vt:lpstr>
      <vt:lpstr>Lista de Indicadores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to20121</dc:creator>
  <dc:description/>
  <cp:lastModifiedBy>to48116</cp:lastModifiedBy>
  <cp:revision>2</cp:revision>
  <cp:lastPrinted>2018-03-08T19:17:22Z</cp:lastPrinted>
  <dcterms:created xsi:type="dcterms:W3CDTF">2016-03-03T21:28:40Z</dcterms:created>
  <dcterms:modified xsi:type="dcterms:W3CDTF">2021-03-09T16:05:25Z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